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15" windowWidth="20955" windowHeight="9720"/>
  </bookViews>
  <sheets>
    <sheet name="потери1" sheetId="1" r:id="rId1"/>
    <sheet name="потери 2" sheetId="2" r:id="rId2"/>
  </sheets>
  <calcPr calcId="125725"/>
</workbook>
</file>

<file path=xl/calcChain.xml><?xml version="1.0" encoding="utf-8"?>
<calcChain xmlns="http://schemas.openxmlformats.org/spreadsheetml/2006/main">
  <c r="F222" i="1"/>
  <c r="G222" s="1"/>
  <c r="F220"/>
  <c r="G220" s="1"/>
  <c r="F215"/>
  <c r="G215" s="1"/>
  <c r="D211"/>
  <c r="E223"/>
  <c r="C223"/>
  <c r="D222"/>
  <c r="F221"/>
  <c r="G221" s="1"/>
  <c r="D221"/>
  <c r="D220"/>
  <c r="F219"/>
  <c r="G219" s="1"/>
  <c r="D219"/>
  <c r="F218"/>
  <c r="G218" s="1"/>
  <c r="D218"/>
  <c r="F217"/>
  <c r="G217" s="1"/>
  <c r="D217"/>
  <c r="F216"/>
  <c r="G216" s="1"/>
  <c r="D216"/>
  <c r="D215"/>
  <c r="G214"/>
  <c r="F214"/>
  <c r="D214"/>
  <c r="F213"/>
  <c r="G213" s="1"/>
  <c r="D213"/>
  <c r="F212"/>
  <c r="G212" s="1"/>
  <c r="D212"/>
  <c r="F211"/>
  <c r="G211" s="1"/>
  <c r="B119" i="2"/>
  <c r="B109"/>
  <c r="B97"/>
  <c r="G80"/>
  <c r="E80"/>
  <c r="C80"/>
  <c r="G75"/>
  <c r="F75"/>
  <c r="G72"/>
  <c r="F72"/>
  <c r="E72"/>
  <c r="D72"/>
  <c r="D75" s="1"/>
  <c r="B72"/>
  <c r="B58"/>
  <c r="B43"/>
  <c r="E204" i="1"/>
  <c r="C204"/>
  <c r="G203"/>
  <c r="F203"/>
  <c r="D203"/>
  <c r="F202"/>
  <c r="G202" s="1"/>
  <c r="D202"/>
  <c r="G201"/>
  <c r="F201"/>
  <c r="D201"/>
  <c r="G200"/>
  <c r="F200"/>
  <c r="D200"/>
  <c r="G199"/>
  <c r="F199"/>
  <c r="D199"/>
  <c r="G198"/>
  <c r="F198"/>
  <c r="D198"/>
  <c r="G197"/>
  <c r="F197"/>
  <c r="D197"/>
  <c r="G196"/>
  <c r="F196"/>
  <c r="D196"/>
  <c r="G195"/>
  <c r="F195"/>
  <c r="D195"/>
  <c r="G194"/>
  <c r="F194"/>
  <c r="D194"/>
  <c r="D204" s="1"/>
  <c r="G193"/>
  <c r="F193"/>
  <c r="D193"/>
  <c r="G192"/>
  <c r="G204" s="1"/>
  <c r="F192"/>
  <c r="F204" s="1"/>
  <c r="D192"/>
  <c r="E185"/>
  <c r="C185"/>
  <c r="G184"/>
  <c r="F184"/>
  <c r="D184"/>
  <c r="F183"/>
  <c r="G183" s="1"/>
  <c r="D183"/>
  <c r="F182"/>
  <c r="G182" s="1"/>
  <c r="D182"/>
  <c r="G181"/>
  <c r="F181"/>
  <c r="D181"/>
  <c r="G180"/>
  <c r="F180"/>
  <c r="D180"/>
  <c r="F179"/>
  <c r="G179" s="1"/>
  <c r="D179"/>
  <c r="F178"/>
  <c r="G178" s="1"/>
  <c r="D178"/>
  <c r="G177"/>
  <c r="F177"/>
  <c r="D177"/>
  <c r="G176"/>
  <c r="F176"/>
  <c r="D176"/>
  <c r="F175"/>
  <c r="G175" s="1"/>
  <c r="D175"/>
  <c r="D185" s="1"/>
  <c r="F174"/>
  <c r="G174" s="1"/>
  <c r="D174"/>
  <c r="G173"/>
  <c r="F173"/>
  <c r="F185" s="1"/>
  <c r="D173"/>
  <c r="D166"/>
  <c r="C166"/>
  <c r="E165"/>
  <c r="F165" s="1"/>
  <c r="F164"/>
  <c r="E164"/>
  <c r="G164" s="1"/>
  <c r="F163"/>
  <c r="E163"/>
  <c r="G163" s="1"/>
  <c r="E162"/>
  <c r="F162" s="1"/>
  <c r="E161"/>
  <c r="F161" s="1"/>
  <c r="F160"/>
  <c r="E160"/>
  <c r="G160" s="1"/>
  <c r="F159"/>
  <c r="E159"/>
  <c r="G159" s="1"/>
  <c r="E158"/>
  <c r="F158" s="1"/>
  <c r="E157"/>
  <c r="F157" s="1"/>
  <c r="F156"/>
  <c r="E156"/>
  <c r="G156" s="1"/>
  <c r="F155"/>
  <c r="E155"/>
  <c r="G155" s="1"/>
  <c r="E154"/>
  <c r="F154" s="1"/>
  <c r="D147"/>
  <c r="C147"/>
  <c r="E146"/>
  <c r="F146" s="1"/>
  <c r="E145"/>
  <c r="F145" s="1"/>
  <c r="G145" s="1"/>
  <c r="G144"/>
  <c r="F144"/>
  <c r="E144"/>
  <c r="E143"/>
  <c r="F143" s="1"/>
  <c r="E142"/>
  <c r="F142" s="1"/>
  <c r="E141"/>
  <c r="F141" s="1"/>
  <c r="G141" s="1"/>
  <c r="G140"/>
  <c r="F140"/>
  <c r="E140"/>
  <c r="E139"/>
  <c r="F139" s="1"/>
  <c r="E138"/>
  <c r="F138" s="1"/>
  <c r="E137"/>
  <c r="F137" s="1"/>
  <c r="G137" s="1"/>
  <c r="G136"/>
  <c r="F136"/>
  <c r="E136"/>
  <c r="E135"/>
  <c r="F135" s="1"/>
  <c r="E128"/>
  <c r="D128"/>
  <c r="C128"/>
  <c r="F127"/>
  <c r="E127"/>
  <c r="G127" s="1"/>
  <c r="F126"/>
  <c r="E126"/>
  <c r="G126" s="1"/>
  <c r="E125"/>
  <c r="F125" s="1"/>
  <c r="G125" s="1"/>
  <c r="G124"/>
  <c r="F124"/>
  <c r="E124"/>
  <c r="F123"/>
  <c r="E123"/>
  <c r="G123" s="1"/>
  <c r="F122"/>
  <c r="E122"/>
  <c r="G122" s="1"/>
  <c r="E121"/>
  <c r="F121" s="1"/>
  <c r="G121" s="1"/>
  <c r="G120"/>
  <c r="F120"/>
  <c r="E120"/>
  <c r="F119"/>
  <c r="E119"/>
  <c r="G119" s="1"/>
  <c r="F118"/>
  <c r="E118"/>
  <c r="G118" s="1"/>
  <c r="E117"/>
  <c r="F117" s="1"/>
  <c r="G117" s="1"/>
  <c r="G116"/>
  <c r="F116"/>
  <c r="E116"/>
  <c r="D110"/>
  <c r="C110"/>
  <c r="F109"/>
  <c r="E109"/>
  <c r="G109" s="1"/>
  <c r="F108"/>
  <c r="E108"/>
  <c r="G108" s="1"/>
  <c r="E107"/>
  <c r="F107" s="1"/>
  <c r="E106"/>
  <c r="F106" s="1"/>
  <c r="F105"/>
  <c r="E105"/>
  <c r="G105" s="1"/>
  <c r="F104"/>
  <c r="E104"/>
  <c r="G104" s="1"/>
  <c r="E103"/>
  <c r="F103" s="1"/>
  <c r="E102"/>
  <c r="F102" s="1"/>
  <c r="F101"/>
  <c r="E101"/>
  <c r="G101" s="1"/>
  <c r="F100"/>
  <c r="E100"/>
  <c r="G100" s="1"/>
  <c r="E99"/>
  <c r="F99" s="1"/>
  <c r="E98"/>
  <c r="F98" s="1"/>
  <c r="D92"/>
  <c r="C92"/>
  <c r="E91"/>
  <c r="F91" s="1"/>
  <c r="G91" s="1"/>
  <c r="G90"/>
  <c r="F90"/>
  <c r="E90"/>
  <c r="E89"/>
  <c r="F89" s="1"/>
  <c r="E88"/>
  <c r="F88" s="1"/>
  <c r="E87"/>
  <c r="F87" s="1"/>
  <c r="G87" s="1"/>
  <c r="G86"/>
  <c r="F86"/>
  <c r="E86"/>
  <c r="E85"/>
  <c r="F85" s="1"/>
  <c r="E84"/>
  <c r="F84" s="1"/>
  <c r="E83"/>
  <c r="F83" s="1"/>
  <c r="G83" s="1"/>
  <c r="G82"/>
  <c r="F82"/>
  <c r="E82"/>
  <c r="E81"/>
  <c r="F81" s="1"/>
  <c r="E80"/>
  <c r="F80" s="1"/>
  <c r="D73"/>
  <c r="C73"/>
  <c r="F72"/>
  <c r="E72"/>
  <c r="G72" s="1"/>
  <c r="E71"/>
  <c r="F71" s="1"/>
  <c r="G71" s="1"/>
  <c r="G70"/>
  <c r="F70"/>
  <c r="E70"/>
  <c r="F69"/>
  <c r="E69"/>
  <c r="G69" s="1"/>
  <c r="F68"/>
  <c r="E68"/>
  <c r="G68" s="1"/>
  <c r="E67"/>
  <c r="F67" s="1"/>
  <c r="G67" s="1"/>
  <c r="G66"/>
  <c r="F66"/>
  <c r="E66"/>
  <c r="F65"/>
  <c r="E65"/>
  <c r="G65" s="1"/>
  <c r="F64"/>
  <c r="E64"/>
  <c r="G64" s="1"/>
  <c r="E63"/>
  <c r="F63" s="1"/>
  <c r="G63" s="1"/>
  <c r="G62"/>
  <c r="F62"/>
  <c r="E62"/>
  <c r="F61"/>
  <c r="F73" s="1"/>
  <c r="E61"/>
  <c r="E73" s="1"/>
  <c r="E55"/>
  <c r="C55"/>
  <c r="F54"/>
  <c r="G54" s="1"/>
  <c r="D54"/>
  <c r="F53"/>
  <c r="G53" s="1"/>
  <c r="D53"/>
  <c r="G52"/>
  <c r="F52"/>
  <c r="D52"/>
  <c r="F51"/>
  <c r="G51" s="1"/>
  <c r="D51"/>
  <c r="F50"/>
  <c r="G50" s="1"/>
  <c r="D50"/>
  <c r="F49"/>
  <c r="G49" s="1"/>
  <c r="D49"/>
  <c r="G48"/>
  <c r="F48"/>
  <c r="D48"/>
  <c r="F47"/>
  <c r="G47" s="1"/>
  <c r="D47"/>
  <c r="F46"/>
  <c r="G46" s="1"/>
  <c r="D46"/>
  <c r="F45"/>
  <c r="G45" s="1"/>
  <c r="D45"/>
  <c r="D55" s="1"/>
  <c r="G44"/>
  <c r="F44"/>
  <c r="D44"/>
  <c r="F43"/>
  <c r="G43" s="1"/>
  <c r="D43"/>
  <c r="D36"/>
  <c r="C36"/>
  <c r="G35"/>
  <c r="F35"/>
  <c r="E35"/>
  <c r="E34"/>
  <c r="F34" s="1"/>
  <c r="E33"/>
  <c r="F33" s="1"/>
  <c r="E32"/>
  <c r="E31"/>
  <c r="F31" s="1"/>
  <c r="E30"/>
  <c r="F30" s="1"/>
  <c r="F29"/>
  <c r="E29"/>
  <c r="G29" s="1"/>
  <c r="F28"/>
  <c r="E28"/>
  <c r="G28" s="1"/>
  <c r="E27"/>
  <c r="F27" s="1"/>
  <c r="E26"/>
  <c r="F26" s="1"/>
  <c r="F25"/>
  <c r="E25"/>
  <c r="G25" s="1"/>
  <c r="F24"/>
  <c r="E24"/>
  <c r="E36" s="1"/>
  <c r="D18"/>
  <c r="C18"/>
  <c r="E17"/>
  <c r="F17" s="1"/>
  <c r="E16"/>
  <c r="F16" s="1"/>
  <c r="G15"/>
  <c r="F15"/>
  <c r="E15"/>
  <c r="E14"/>
  <c r="E13"/>
  <c r="F13" s="1"/>
  <c r="G13" s="1"/>
  <c r="F12"/>
  <c r="E12"/>
  <c r="G12" s="1"/>
  <c r="F11"/>
  <c r="E11"/>
  <c r="G11" s="1"/>
  <c r="E10"/>
  <c r="F10" s="1"/>
  <c r="E9"/>
  <c r="F9" s="1"/>
  <c r="G9" s="1"/>
  <c r="F8"/>
  <c r="E8"/>
  <c r="G8" s="1"/>
  <c r="F7"/>
  <c r="E7"/>
  <c r="G7" s="1"/>
  <c r="E6"/>
  <c r="F6" s="1"/>
  <c r="D223" l="1"/>
  <c r="G223"/>
  <c r="F223"/>
  <c r="F110"/>
  <c r="F147"/>
  <c r="G128"/>
  <c r="F128"/>
  <c r="G55"/>
  <c r="F166"/>
  <c r="F36"/>
  <c r="G185"/>
  <c r="F18"/>
  <c r="F92"/>
  <c r="G16"/>
  <c r="G33"/>
  <c r="G80"/>
  <c r="G92" s="1"/>
  <c r="G84"/>
  <c r="G88"/>
  <c r="E92"/>
  <c r="G138"/>
  <c r="G142"/>
  <c r="G146"/>
  <c r="G24"/>
  <c r="E18"/>
  <c r="G10"/>
  <c r="G27"/>
  <c r="G31"/>
  <c r="G99"/>
  <c r="G103"/>
  <c r="G107"/>
  <c r="G154"/>
  <c r="G166" s="1"/>
  <c r="G158"/>
  <c r="G162"/>
  <c r="E166"/>
  <c r="G6"/>
  <c r="G61"/>
  <c r="G73" s="1"/>
  <c r="G26"/>
  <c r="G30"/>
  <c r="G98"/>
  <c r="G102"/>
  <c r="G106"/>
  <c r="E110"/>
  <c r="G157"/>
  <c r="G161"/>
  <c r="G165"/>
  <c r="G17"/>
  <c r="G34"/>
  <c r="F55"/>
  <c r="G81"/>
  <c r="G85"/>
  <c r="G89"/>
  <c r="G135"/>
  <c r="G147" s="1"/>
  <c r="G139"/>
  <c r="G143"/>
  <c r="E147"/>
  <c r="G18" l="1"/>
  <c r="G36"/>
  <c r="G110"/>
</calcChain>
</file>

<file path=xl/sharedStrings.xml><?xml version="1.0" encoding="utf-8"?>
<sst xmlns="http://schemas.openxmlformats.org/spreadsheetml/2006/main" count="470" uniqueCount="106">
  <si>
    <t>Месяц</t>
  </si>
  <si>
    <t>Январь  2013г.</t>
  </si>
  <si>
    <t>Февраль 2013г.</t>
  </si>
  <si>
    <t>Март 2013г.</t>
  </si>
  <si>
    <t>Апрель 2013г.</t>
  </si>
  <si>
    <t>Май 2013г.</t>
  </si>
  <si>
    <t>Июнь 2013г.</t>
  </si>
  <si>
    <t>Июль 2013г.</t>
  </si>
  <si>
    <t>Август 2013г.</t>
  </si>
  <si>
    <t>Октярь 2013г.</t>
  </si>
  <si>
    <t>Ноябрь 2013г.</t>
  </si>
  <si>
    <t>Декабрь</t>
  </si>
  <si>
    <t>Всего:</t>
  </si>
  <si>
    <t>Сентябрь 2013г.</t>
  </si>
  <si>
    <t>Кол-во потерь         ( кВт.ч)</t>
  </si>
  <si>
    <t>Цена (тариф)    (руб.)</t>
  </si>
  <si>
    <t>Стоимость без НДС                        (руб.)</t>
  </si>
  <si>
    <t>Сумма НДС       ( руб.)</t>
  </si>
  <si>
    <t>Стоимость с НДС          (руб.)</t>
  </si>
  <si>
    <t>Информация о закупке ОАО "Омский каучук" электрической энергии для компенсации потерь в сетях и о её стоимости за 2014 год</t>
  </si>
  <si>
    <t xml:space="preserve">Январь </t>
  </si>
  <si>
    <t>Февраль</t>
  </si>
  <si>
    <t xml:space="preserve">Март </t>
  </si>
  <si>
    <t xml:space="preserve">Апрель </t>
  </si>
  <si>
    <t xml:space="preserve">Май </t>
  </si>
  <si>
    <t xml:space="preserve">Июнь </t>
  </si>
  <si>
    <t>Июль</t>
  </si>
  <si>
    <t>Август</t>
  </si>
  <si>
    <t>Сентябрь</t>
  </si>
  <si>
    <t>Октярь</t>
  </si>
  <si>
    <t>Ноябрь</t>
  </si>
  <si>
    <t>Показатели</t>
  </si>
  <si>
    <t>Единица измерения</t>
  </si>
  <si>
    <t>2014                                    принято</t>
  </si>
  <si>
    <t>2015                                                  предложено</t>
  </si>
  <si>
    <t>2015                                                                     базовый уровень</t>
  </si>
  <si>
    <t>1 полугодие 2015 года</t>
  </si>
  <si>
    <t>2 полугодие 2015 года</t>
  </si>
  <si>
    <t>2016                                                принято</t>
  </si>
  <si>
    <t>На товарную продукцию</t>
  </si>
  <si>
    <t>Всего</t>
  </si>
  <si>
    <t>Расходы на оплату технологического расхода (потерь)</t>
  </si>
  <si>
    <t>тыс. руб.</t>
  </si>
  <si>
    <t>Полезный отпуск электроэнергии</t>
  </si>
  <si>
    <t>млн. кВт.ч</t>
  </si>
  <si>
    <t xml:space="preserve">Заявленная мощность </t>
  </si>
  <si>
    <t>МВт</t>
  </si>
  <si>
    <t>Объем потерь</t>
  </si>
  <si>
    <t>Средневзвешенный тариф покупки потерь</t>
  </si>
  <si>
    <t>руб./МВт.ч</t>
  </si>
  <si>
    <t>Расходы на оплату потерь</t>
  </si>
  <si>
    <t>Информация об уровне нормативных потерь электроэнергии на 2015 г. опубликована на сайте РЭК Омской области Приказ №663/78 от 26 декабря 2014 г.</t>
  </si>
  <si>
    <t>Информация о закупке ОАО "Омский каучук" электрической энергии для компенсации потерь в сетях и о её стоимости за 2013 год</t>
  </si>
  <si>
    <t>Утверждено на 2015 год в доле на товарную продукцию</t>
  </si>
  <si>
    <t>Предложено предприятием на 2016 год</t>
  </si>
  <si>
    <t xml:space="preserve">Принято на 2016 год </t>
  </si>
  <si>
    <t>Отклонение принятых показателей на 2016 год от предложенных на тов. прод.                           ("+", "-")</t>
  </si>
  <si>
    <t>2017 год</t>
  </si>
  <si>
    <t>На товарную продукцию 1 полугодие</t>
  </si>
  <si>
    <t>На товарную продукцию 2 полугодие</t>
  </si>
  <si>
    <t>Расходы на оплату технологического расхода (потерь), в том числе:</t>
  </si>
  <si>
    <t>Информация о закупке ОАО "Омский каучук" электрической энергии для компенсации потерь в сетях и о её стоимости за 2015 год</t>
  </si>
  <si>
    <t>Информация об уровне нормативных потерь электроэнергии на 2016 г. опубликована на сайте РЭК Омской области Приказ №889/82 от 30 декабря 2015 г.</t>
  </si>
  <si>
    <t xml:space="preserve">Утверждено на 2016 год </t>
  </si>
  <si>
    <t>Предложено предприятием</t>
  </si>
  <si>
    <t>Принято</t>
  </si>
  <si>
    <t xml:space="preserve">Расходы на передачу электроэнергии </t>
  </si>
  <si>
    <t>Информация о закупке ОАО "Омский каучук" электрической энергии для компенсации потерь в сетях и о её стоимости за 2016 год</t>
  </si>
  <si>
    <t>Информация об уровне нормативных потерь электроэнергии на 2017 г. опубликована на сайте РЭК Омской области Приказ №691/76 от 29 декабря 2016 г.</t>
  </si>
  <si>
    <t>Информация о закупке ОАО "Омский каучук" электрической энергии для компенсации потерь в сетях и о её стоимости за 2017 год</t>
  </si>
  <si>
    <t>Утверждено на 2017 год</t>
  </si>
  <si>
    <t>Предложено предприятием на 2018 год</t>
  </si>
  <si>
    <t>Принято на 2018 год</t>
  </si>
  <si>
    <t xml:space="preserve"> 1 полугодие на товарную продукцию</t>
  </si>
  <si>
    <t xml:space="preserve"> 2 полугодие на товарную продукцию</t>
  </si>
  <si>
    <t>Информация об уровне нормативных потерь электроэнергии на 2018 г. опубликована на сайте РЭК Омской области Приказ №618/83 от 27 декабря 2017 г.</t>
  </si>
  <si>
    <t>Информация о закупке ОАО "Омский каучук" электрической энергии для компенсации потерь в сетях и о её стоимости за 2018 год</t>
  </si>
  <si>
    <t>Утверждено на 2018 год</t>
  </si>
  <si>
    <t>Предложено предприятием на 2019 год</t>
  </si>
  <si>
    <t>Принято на 2019 год</t>
  </si>
  <si>
    <t>НВВ на содержание сетей и потери</t>
  </si>
  <si>
    <t>Предложено предприятием на 2020 год</t>
  </si>
  <si>
    <t>Утверждено на 2019 год</t>
  </si>
  <si>
    <t>Принято на 2020 год</t>
  </si>
  <si>
    <t>Информация об уровне нормативных потерь электроэнергии на 2019 г. опубликована на сайте РЭК Омской области Приказ №671/85 от 27 декабря 2018 г.</t>
  </si>
  <si>
    <t>Информация об уровне нормативных потерь электроэнергии на 2020 г. опубликована на сайте РЭК Омской области Приказ №578/91 от 31 декабря 2019 г.</t>
  </si>
  <si>
    <t>Информация о закупке АО "Омский каучук" электрической энергии для компенсации потерь в сетях и о её стоимости за 2020 год</t>
  </si>
  <si>
    <t>Информация о закупке ПАО "Омский каучук" электрической энергии для компенсации потерь в сетях и о её стоимости за 2019 год</t>
  </si>
  <si>
    <t>На товарную продукцию на 1 полугодие</t>
  </si>
  <si>
    <t>На товарную продукцию на 2 полугодие</t>
  </si>
  <si>
    <t>Информация об уровне нормативных потерь электроэнергии на 2021 г. опубликована на сайте РЭК Омской области Приказ №590/93 от 29 декабря 2020 г.</t>
  </si>
  <si>
    <t>Информация о закупке АО "Омский каучук" электрической энергии для компенсации потерь в сетях и о её стоимости за 2021 год</t>
  </si>
  <si>
    <t xml:space="preserve">Утверждено на 2021 год </t>
  </si>
  <si>
    <t>Предложено предприятием на 2022 год</t>
  </si>
  <si>
    <t xml:space="preserve">Принято на 2022 год  </t>
  </si>
  <si>
    <t xml:space="preserve">Информация об уровне нормативных потерь электроэнергии на 2022 г. опубликована на сайте РЭК Омской области Приказ от 28 декабря 2021 г. N 679/97
</t>
  </si>
  <si>
    <t>25,471,86</t>
  </si>
  <si>
    <t xml:space="preserve">Утверждено на 2022 год </t>
  </si>
  <si>
    <t xml:space="preserve">Принято на 2023 год  </t>
  </si>
  <si>
    <t>Информация о закупке АО "Омский каучук" электрической энергии для компенсации потерь в сетях и о её стоимости за 2022 год</t>
  </si>
  <si>
    <t>Информация о закупке АО "Омский каучук" электрической энергии для компенсации потерь в сетях и о её стоимости за 2023 год</t>
  </si>
  <si>
    <t xml:space="preserve">Утверждено на 2023 год </t>
  </si>
  <si>
    <t xml:space="preserve">Принято на 2024 год  </t>
  </si>
  <si>
    <t xml:space="preserve">Информация об уровне нормативных потерь электроэнергии на 2024 г. опубликована на сайте РЭК Омской области Приказ от 15 декабря 2023 г. N431/82
</t>
  </si>
  <si>
    <t>Информация о закупке АО "Омский каучук" электрической энергии для компенсации потерь в сетях и о её стоимости за 2024 год</t>
  </si>
  <si>
    <t>Октябрь</t>
  </si>
</sst>
</file>

<file path=xl/styles.xml><?xml version="1.0" encoding="utf-8"?>
<styleSheet xmlns="http://schemas.openxmlformats.org/spreadsheetml/2006/main">
  <numFmts count="7">
    <numFmt numFmtId="171" formatCode="_-* #,##0_р_._-;\-* #,##0_р_._-;_-* &quot;-&quot;_р_._-;_-@_-"/>
    <numFmt numFmtId="173" formatCode="_-* #,##0.00_р_._-;\-* #,##0.00_р_._-;_-* &quot;-&quot;??_р_._-;_-@_-"/>
    <numFmt numFmtId="176" formatCode="0.0000"/>
    <numFmt numFmtId="177" formatCode="0.000"/>
    <numFmt numFmtId="179" formatCode="0.00000000"/>
    <numFmt numFmtId="181" formatCode="_-* #,##0_р_._-;\-* #,##0_р_._-;_-* &quot;-&quot;??_р_._-;_-@_-"/>
    <numFmt numFmtId="182" formatCode="#,##0.000"/>
  </numFmts>
  <fonts count="48">
    <font>
      <sz val="10"/>
      <name val="Arial Cyr"/>
    </font>
    <font>
      <sz val="11"/>
      <color indexed="64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9"/>
      <name val="Tahoma"/>
    </font>
    <font>
      <b/>
      <sz val="11"/>
      <color theme="1"/>
      <name val="Calibri"/>
      <scheme val="minor"/>
    </font>
    <font>
      <b/>
      <sz val="11"/>
      <color indexed="64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0"/>
      <name val="Times New Roman CYR"/>
    </font>
    <font>
      <sz val="10"/>
      <name val="Arial"/>
    </font>
    <font>
      <u/>
      <sz val="10"/>
      <color indexed="20"/>
      <name val="Arial Cy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9"/>
      <name val="Tahoma"/>
    </font>
    <font>
      <sz val="11"/>
      <color rgb="FF006100"/>
      <name val="Calibri"/>
      <scheme val="minor"/>
    </font>
    <font>
      <sz val="11"/>
      <color indexed="17"/>
      <name val="Calibri"/>
    </font>
    <font>
      <b/>
      <sz val="10"/>
      <name val="Arial Cyr"/>
    </font>
    <font>
      <b/>
      <sz val="10"/>
      <color indexed="64"/>
      <name val="Times New Roman"/>
    </font>
    <font>
      <sz val="10"/>
      <name val="Times New Roman"/>
    </font>
    <font>
      <b/>
      <sz val="10"/>
      <name val="Times New Roman"/>
    </font>
    <font>
      <b/>
      <sz val="12"/>
      <name val="Times New Roman"/>
    </font>
    <font>
      <sz val="12"/>
      <name val="Times New Roman"/>
    </font>
    <font>
      <i/>
      <sz val="10"/>
      <name val="Arial CYR"/>
    </font>
    <font>
      <sz val="11"/>
      <name val="Times New Roman"/>
    </font>
    <font>
      <i/>
      <sz val="10"/>
      <name val="Arial Cyr"/>
    </font>
    <font>
      <i/>
      <sz val="12"/>
      <name val="Times New Roman"/>
    </font>
    <font>
      <b/>
      <sz val="10"/>
      <name val="Arial Cyr"/>
    </font>
    <font>
      <b/>
      <sz val="10"/>
      <name val="Times New Roman CYR"/>
    </font>
    <font>
      <sz val="12"/>
      <name val="Arial Cyr"/>
    </font>
    <font>
      <sz val="12"/>
      <color indexed="64"/>
      <name val="Times New Roman"/>
    </font>
    <font>
      <i/>
      <sz val="10"/>
      <name val="Times New Roman"/>
    </font>
    <font>
      <sz val="10"/>
      <color indexed="64"/>
      <name val="Times New Roman"/>
    </font>
    <font>
      <b/>
      <sz val="10"/>
      <color indexed="64"/>
      <name val="Times New Roman"/>
    </font>
    <font>
      <sz val="10"/>
      <name val="Arial Cy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0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2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rgb="FFC6EFCE"/>
      </patternFill>
    </fill>
    <fill>
      <patternFill patternType="solid">
        <fgColor theme="0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4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>
      <alignment horizontal="center" vertical="center" wrapText="1"/>
    </xf>
    <xf numFmtId="0" fontId="10" fillId="0" borderId="7"/>
    <xf numFmtId="0" fontId="11" fillId="0" borderId="8"/>
    <xf numFmtId="0" fontId="12" fillId="21" borderId="9"/>
    <xf numFmtId="0" fontId="13" fillId="0" borderId="0"/>
    <xf numFmtId="0" fontId="14" fillId="22" borderId="0"/>
    <xf numFmtId="0" fontId="42" fillId="0" borderId="0"/>
    <xf numFmtId="0" fontId="42" fillId="0" borderId="0"/>
    <xf numFmtId="0" fontId="42" fillId="0" borderId="0"/>
    <xf numFmtId="0" fontId="15" fillId="0" borderId="0"/>
    <xf numFmtId="0" fontId="16" fillId="0" borderId="0"/>
    <xf numFmtId="0" fontId="17" fillId="0" borderId="0">
      <alignment vertical="top"/>
    </xf>
    <xf numFmtId="0" fontId="18" fillId="3" borderId="0"/>
    <xf numFmtId="0" fontId="19" fillId="0" borderId="0"/>
    <xf numFmtId="0" fontId="42" fillId="23" borderId="10"/>
    <xf numFmtId="0" fontId="20" fillId="0" borderId="11"/>
    <xf numFmtId="0" fontId="21" fillId="0" borderId="0"/>
    <xf numFmtId="171" fontId="42" fillId="0" borderId="0"/>
    <xf numFmtId="173" fontId="42" fillId="0" borderId="0"/>
    <xf numFmtId="4" fontId="22" fillId="24" borderId="0">
      <alignment horizontal="right"/>
    </xf>
    <xf numFmtId="0" fontId="23" fillId="25" borderId="0"/>
    <xf numFmtId="0" fontId="24" fillId="4" borderId="0"/>
  </cellStyleXfs>
  <cellXfs count="164">
    <xf numFmtId="0" fontId="0" fillId="0" borderId="0" xfId="0"/>
    <xf numFmtId="0" fontId="15" fillId="0" borderId="29" xfId="0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center" vertical="center" wrapText="1"/>
    </xf>
    <xf numFmtId="0" fontId="27" fillId="0" borderId="15" xfId="33" applyFont="1" applyFill="1" applyBorder="1" applyAlignment="1">
      <alignment horizontal="center" vertical="center" wrapText="1"/>
    </xf>
    <xf numFmtId="0" fontId="27" fillId="0" borderId="14" xfId="33" applyFont="1" applyFill="1" applyBorder="1" applyAlignment="1">
      <alignment horizontal="center" vertical="center" wrapText="1"/>
    </xf>
    <xf numFmtId="0" fontId="27" fillId="0" borderId="12" xfId="33" applyFont="1" applyFill="1" applyBorder="1" applyAlignment="1">
      <alignment horizontal="center" vertical="center" wrapText="1"/>
    </xf>
    <xf numFmtId="0" fontId="29" fillId="0" borderId="0" xfId="0" applyFont="1" applyAlignment="1">
      <alignment horizontal="left" wrapText="1"/>
    </xf>
    <xf numFmtId="0" fontId="28" fillId="0" borderId="24" xfId="43" applyFont="1" applyFill="1" applyBorder="1" applyAlignment="1">
      <alignment horizontal="center" vertical="center"/>
    </xf>
    <xf numFmtId="0" fontId="36" fillId="0" borderId="13" xfId="42" applyFont="1" applyFill="1" applyBorder="1" applyAlignment="1">
      <alignment horizontal="center" vertical="center" wrapText="1"/>
    </xf>
    <xf numFmtId="0" fontId="28" fillId="0" borderId="26" xfId="43" applyFont="1" applyFill="1" applyBorder="1" applyAlignment="1">
      <alignment horizontal="center" vertical="center"/>
    </xf>
    <xf numFmtId="0" fontId="28" fillId="0" borderId="25" xfId="43" applyFont="1" applyFill="1" applyBorder="1" applyAlignment="1">
      <alignment horizontal="center" vertical="center"/>
    </xf>
    <xf numFmtId="0" fontId="36" fillId="0" borderId="13" xfId="42" applyFont="1" applyBorder="1" applyAlignment="1">
      <alignment horizontal="center" vertical="center" wrapText="1"/>
    </xf>
    <xf numFmtId="0" fontId="28" fillId="0" borderId="13" xfId="42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justify"/>
    </xf>
    <xf numFmtId="0" fontId="35" fillId="0" borderId="0" xfId="0" applyFont="1" applyAlignment="1">
      <alignment horizontal="center" vertical="justify"/>
    </xf>
    <xf numFmtId="0" fontId="0" fillId="0" borderId="12" xfId="0" applyBorder="1"/>
    <xf numFmtId="0" fontId="0" fillId="0" borderId="0" xfId="0" applyBorder="1"/>
    <xf numFmtId="0" fontId="0" fillId="0" borderId="13" xfId="0" applyBorder="1"/>
    <xf numFmtId="0" fontId="0" fillId="0" borderId="14" xfId="0" applyBorder="1"/>
    <xf numFmtId="0" fontId="25" fillId="0" borderId="15" xfId="0" applyFont="1" applyBorder="1"/>
    <xf numFmtId="0" fontId="0" fillId="0" borderId="13" xfId="0" applyBorder="1" applyAlignment="1">
      <alignment horizontal="center" vertical="justify"/>
    </xf>
    <xf numFmtId="0" fontId="0" fillId="0" borderId="0" xfId="0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181" fontId="25" fillId="0" borderId="15" xfId="49" applyNumberFormat="1" applyFont="1" applyBorder="1" applyAlignment="1">
      <alignment horizontal="center"/>
    </xf>
    <xf numFmtId="179" fontId="25" fillId="0" borderId="15" xfId="0" applyNumberFormat="1" applyFont="1" applyBorder="1" applyAlignment="1">
      <alignment horizontal="center"/>
    </xf>
    <xf numFmtId="173" fontId="25" fillId="0" borderId="15" xfId="49" applyNumberFormat="1" applyFont="1" applyBorder="1" applyAlignment="1">
      <alignment horizontal="center"/>
    </xf>
    <xf numFmtId="0" fontId="0" fillId="0" borderId="0" xfId="0" applyBorder="1" applyAlignment="1">
      <alignment horizontal="center" vertical="justify"/>
    </xf>
    <xf numFmtId="0" fontId="26" fillId="0" borderId="16" xfId="33" applyFont="1" applyFill="1" applyBorder="1" applyAlignment="1">
      <alignment horizontal="center" vertical="center" wrapText="1"/>
    </xf>
    <xf numFmtId="0" fontId="26" fillId="0" borderId="17" xfId="41" applyFont="1" applyFill="1" applyBorder="1" applyAlignment="1">
      <alignment horizontal="center" vertical="center" wrapText="1"/>
    </xf>
    <xf numFmtId="0" fontId="26" fillId="0" borderId="18" xfId="41" applyFont="1" applyFill="1" applyBorder="1" applyAlignment="1">
      <alignment horizontal="center" vertical="center" wrapText="1"/>
    </xf>
    <xf numFmtId="0" fontId="27" fillId="0" borderId="19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left" vertical="center" wrapText="1"/>
    </xf>
    <xf numFmtId="0" fontId="27" fillId="0" borderId="13" xfId="0" applyFont="1" applyFill="1" applyBorder="1" applyAlignment="1">
      <alignment horizontal="center" vertical="center" wrapText="1"/>
    </xf>
    <xf numFmtId="182" fontId="27" fillId="0" borderId="13" xfId="42" applyNumberFormat="1" applyFont="1" applyFill="1" applyBorder="1" applyAlignment="1">
      <alignment vertical="center"/>
    </xf>
    <xf numFmtId="177" fontId="27" fillId="0" borderId="13" xfId="0" applyNumberFormat="1" applyFont="1" applyFill="1" applyBorder="1" applyAlignment="1">
      <alignment vertical="center"/>
    </xf>
    <xf numFmtId="177" fontId="27" fillId="0" borderId="12" xfId="0" applyNumberFormat="1" applyFont="1" applyFill="1" applyBorder="1" applyAlignment="1">
      <alignment vertical="center"/>
    </xf>
    <xf numFmtId="182" fontId="27" fillId="0" borderId="13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Fill="1" applyBorder="1" applyAlignment="1">
      <alignment vertical="center"/>
    </xf>
    <xf numFmtId="4" fontId="27" fillId="0" borderId="13" xfId="0" applyNumberFormat="1" applyFont="1" applyFill="1" applyBorder="1" applyAlignment="1">
      <alignment horizontal="center" vertical="center"/>
    </xf>
    <xf numFmtId="0" fontId="27" fillId="0" borderId="12" xfId="0" applyFont="1" applyFill="1" applyBorder="1" applyAlignment="1">
      <alignment horizontal="left" vertical="center" wrapText="1"/>
    </xf>
    <xf numFmtId="0" fontId="27" fillId="0" borderId="12" xfId="0" applyFont="1" applyFill="1" applyBorder="1" applyAlignment="1">
      <alignment horizontal="center" vertical="center" wrapText="1"/>
    </xf>
    <xf numFmtId="0" fontId="0" fillId="0" borderId="12" xfId="0" applyFont="1" applyFill="1" applyBorder="1"/>
    <xf numFmtId="0" fontId="0" fillId="0" borderId="14" xfId="0" applyFont="1" applyFill="1" applyBorder="1"/>
    <xf numFmtId="0" fontId="28" fillId="0" borderId="20" xfId="0" applyFont="1" applyFill="1" applyBorder="1" applyAlignment="1">
      <alignment horizontal="left" vertical="center" wrapText="1"/>
    </xf>
    <xf numFmtId="0" fontId="27" fillId="0" borderId="21" xfId="0" applyFont="1" applyFill="1" applyBorder="1" applyAlignment="1">
      <alignment horizontal="center" vertical="center" wrapText="1"/>
    </xf>
    <xf numFmtId="4" fontId="27" fillId="0" borderId="22" xfId="0" applyNumberFormat="1" applyFont="1" applyFill="1" applyBorder="1" applyAlignment="1">
      <alignment horizontal="center" vertical="center" wrapText="1"/>
    </xf>
    <xf numFmtId="4" fontId="28" fillId="0" borderId="23" xfId="0" applyNumberFormat="1" applyFont="1" applyFill="1" applyBorder="1" applyAlignment="1">
      <alignment horizontal="center" vertical="center"/>
    </xf>
    <xf numFmtId="4" fontId="28" fillId="0" borderId="20" xfId="0" applyNumberFormat="1" applyFont="1" applyFill="1" applyBorder="1" applyAlignment="1">
      <alignment horizontal="center" vertical="center"/>
    </xf>
    <xf numFmtId="0" fontId="0" fillId="0" borderId="0" xfId="0" applyFont="1" applyFill="1"/>
    <xf numFmtId="0" fontId="29" fillId="0" borderId="0" xfId="0" applyFont="1"/>
    <xf numFmtId="0" fontId="30" fillId="0" borderId="13" xfId="0" applyFont="1" applyFill="1" applyBorder="1" applyAlignment="1">
      <alignment horizontal="center" vertical="center" wrapText="1"/>
    </xf>
    <xf numFmtId="176" fontId="30" fillId="0" borderId="13" xfId="40" applyNumberFormat="1" applyFont="1" applyFill="1" applyBorder="1" applyAlignment="1">
      <alignment horizontal="center" vertical="center"/>
    </xf>
    <xf numFmtId="177" fontId="30" fillId="0" borderId="13" xfId="33" applyNumberFormat="1" applyFont="1" applyFill="1" applyBorder="1" applyAlignment="1">
      <alignment horizontal="center" vertical="center" wrapText="1"/>
    </xf>
    <xf numFmtId="2" fontId="30" fillId="0" borderId="13" xfId="52" applyNumberFormat="1" applyFont="1" applyFill="1" applyBorder="1" applyAlignment="1" applyProtection="1">
      <alignment horizontal="center" vertical="center" wrapText="1"/>
      <protection locked="0"/>
    </xf>
    <xf numFmtId="177" fontId="30" fillId="0" borderId="13" xfId="52" applyNumberFormat="1" applyFont="1" applyFill="1" applyBorder="1" applyAlignment="1">
      <alignment horizontal="center" vertical="center" wrapText="1"/>
    </xf>
    <xf numFmtId="0" fontId="30" fillId="0" borderId="13" xfId="0" applyFont="1" applyFill="1" applyBorder="1" applyAlignment="1">
      <alignment horizontal="justify" vertical="top" wrapText="1"/>
    </xf>
    <xf numFmtId="0" fontId="0" fillId="0" borderId="13" xfId="0" applyBorder="1" applyAlignment="1">
      <alignment horizontal="justify" vertical="top"/>
    </xf>
    <xf numFmtId="0" fontId="27" fillId="0" borderId="13" xfId="33" applyFont="1" applyFill="1" applyBorder="1" applyAlignment="1">
      <alignment horizontal="center" vertical="center" wrapText="1"/>
    </xf>
    <xf numFmtId="0" fontId="28" fillId="0" borderId="13" xfId="0" applyFont="1" applyFill="1" applyBorder="1" applyAlignment="1">
      <alignment horizontal="left" vertical="center" wrapText="1"/>
    </xf>
    <xf numFmtId="4" fontId="28" fillId="0" borderId="13" xfId="0" applyNumberFormat="1" applyFont="1" applyFill="1" applyBorder="1" applyAlignment="1">
      <alignment horizontal="center" vertical="center"/>
    </xf>
    <xf numFmtId="0" fontId="0" fillId="0" borderId="13" xfId="0" applyFont="1" applyFill="1" applyBorder="1"/>
    <xf numFmtId="0" fontId="31" fillId="0" borderId="24" xfId="0" applyFont="1" applyBorder="1" applyAlignment="1">
      <alignment vertical="top"/>
    </xf>
    <xf numFmtId="0" fontId="31" fillId="0" borderId="13" xfId="0" applyFont="1" applyBorder="1" applyAlignment="1">
      <alignment vertical="top"/>
    </xf>
    <xf numFmtId="0" fontId="31" fillId="0" borderId="13" xfId="0" applyFont="1" applyBorder="1" applyAlignment="1">
      <alignment horizontal="right" vertical="top"/>
    </xf>
    <xf numFmtId="0" fontId="32" fillId="0" borderId="13" xfId="0" applyFont="1" applyBorder="1" applyAlignment="1">
      <alignment horizontal="right"/>
    </xf>
    <xf numFmtId="0" fontId="31" fillId="0" borderId="0" xfId="0" applyFont="1" applyBorder="1" applyAlignment="1">
      <alignment vertical="top"/>
    </xf>
    <xf numFmtId="2" fontId="32" fillId="0" borderId="0" xfId="0" applyNumberFormat="1" applyFont="1" applyBorder="1" applyAlignment="1"/>
    <xf numFmtId="177" fontId="27" fillId="0" borderId="13" xfId="52" applyNumberFormat="1" applyFont="1" applyFill="1" applyBorder="1" applyAlignment="1">
      <alignment horizontal="center" vertical="center" wrapText="1"/>
    </xf>
    <xf numFmtId="177" fontId="27" fillId="0" borderId="13" xfId="33" applyNumberFormat="1" applyFont="1" applyFill="1" applyBorder="1" applyAlignment="1">
      <alignment horizontal="center" vertical="center" wrapText="1"/>
    </xf>
    <xf numFmtId="176" fontId="27" fillId="0" borderId="13" xfId="40" applyNumberFormat="1" applyFont="1" applyFill="1" applyBorder="1" applyAlignment="1">
      <alignment horizontal="center" vertical="center"/>
    </xf>
    <xf numFmtId="4" fontId="27" fillId="0" borderId="13" xfId="33" applyNumberFormat="1" applyFont="1" applyFill="1" applyBorder="1" applyAlignment="1">
      <alignment horizontal="center" vertical="center" wrapText="1"/>
    </xf>
    <xf numFmtId="2" fontId="27" fillId="0" borderId="13" xfId="33" applyNumberFormat="1" applyFont="1" applyFill="1" applyBorder="1" applyAlignment="1">
      <alignment horizontal="center" vertical="center" wrapText="1"/>
    </xf>
    <xf numFmtId="2" fontId="27" fillId="0" borderId="13" xfId="52" applyNumberFormat="1" applyFont="1" applyFill="1" applyBorder="1" applyAlignment="1">
      <alignment horizontal="center" vertical="center" wrapText="1"/>
    </xf>
    <xf numFmtId="177" fontId="27" fillId="0" borderId="13" xfId="40" applyNumberFormat="1" applyFont="1" applyFill="1" applyBorder="1" applyAlignment="1">
      <alignment horizontal="center" vertical="center"/>
    </xf>
    <xf numFmtId="0" fontId="31" fillId="0" borderId="13" xfId="0" applyFont="1" applyBorder="1" applyAlignment="1">
      <alignment vertical="center"/>
    </xf>
    <xf numFmtId="0" fontId="32" fillId="0" borderId="13" xfId="0" applyFont="1" applyBorder="1" applyAlignment="1">
      <alignment vertical="center"/>
    </xf>
    <xf numFmtId="0" fontId="33" fillId="0" borderId="13" xfId="0" applyFont="1" applyBorder="1" applyAlignment="1">
      <alignment vertical="center"/>
    </xf>
    <xf numFmtId="0" fontId="31" fillId="0" borderId="13" xfId="0" applyFont="1" applyBorder="1" applyAlignment="1">
      <alignment horizontal="right" vertical="center"/>
    </xf>
    <xf numFmtId="0" fontId="32" fillId="0" borderId="13" xfId="0" applyFont="1" applyBorder="1" applyAlignment="1">
      <alignment horizontal="right" vertical="center"/>
    </xf>
    <xf numFmtId="0" fontId="27" fillId="26" borderId="13" xfId="0" applyFont="1" applyFill="1" applyBorder="1" applyAlignment="1">
      <alignment horizontal="left" vertical="center" wrapText="1"/>
    </xf>
    <xf numFmtId="0" fontId="27" fillId="26" borderId="13" xfId="0" applyFont="1" applyFill="1" applyBorder="1" applyAlignment="1">
      <alignment horizontal="center" vertical="center" wrapText="1"/>
    </xf>
    <xf numFmtId="177" fontId="27" fillId="26" borderId="13" xfId="40" applyNumberFormat="1" applyFont="1" applyFill="1" applyBorder="1" applyAlignment="1">
      <alignment horizontal="center" vertical="center"/>
    </xf>
    <xf numFmtId="177" fontId="27" fillId="26" borderId="13" xfId="33" applyNumberFormat="1" applyFont="1" applyFill="1" applyBorder="1" applyAlignment="1">
      <alignment horizontal="center" vertical="center" wrapText="1"/>
    </xf>
    <xf numFmtId="4" fontId="27" fillId="26" borderId="13" xfId="52" applyNumberFormat="1" applyFont="1" applyFill="1" applyBorder="1" applyAlignment="1">
      <alignment horizontal="center" vertical="center" wrapText="1"/>
    </xf>
    <xf numFmtId="0" fontId="28" fillId="26" borderId="13" xfId="0" applyFont="1" applyFill="1" applyBorder="1" applyAlignment="1">
      <alignment horizontal="left" vertical="center" wrapText="1"/>
    </xf>
    <xf numFmtId="0" fontId="28" fillId="26" borderId="13" xfId="0" applyFont="1" applyFill="1" applyBorder="1" applyAlignment="1">
      <alignment horizontal="center" vertical="center" wrapText="1"/>
    </xf>
    <xf numFmtId="177" fontId="28" fillId="26" borderId="13" xfId="40" applyNumberFormat="1" applyFont="1" applyFill="1" applyBorder="1" applyAlignment="1">
      <alignment horizontal="center" vertical="center"/>
    </xf>
    <xf numFmtId="4" fontId="28" fillId="26" borderId="13" xfId="40" applyNumberFormat="1" applyFont="1" applyFill="1" applyBorder="1" applyAlignment="1">
      <alignment horizontal="center" vertical="center"/>
    </xf>
    <xf numFmtId="4" fontId="28" fillId="0" borderId="13" xfId="33" applyNumberFormat="1" applyFont="1" applyFill="1" applyBorder="1" applyAlignment="1">
      <alignment horizontal="center" vertical="center" wrapText="1"/>
    </xf>
    <xf numFmtId="4" fontId="28" fillId="26" borderId="13" xfId="52" applyNumberFormat="1" applyFont="1" applyFill="1" applyBorder="1" applyAlignment="1">
      <alignment horizontal="center" vertical="center" wrapText="1"/>
    </xf>
    <xf numFmtId="4" fontId="28" fillId="26" borderId="13" xfId="33" applyNumberFormat="1" applyFont="1" applyFill="1" applyBorder="1" applyAlignment="1">
      <alignment horizontal="center" vertical="center" wrapText="1"/>
    </xf>
    <xf numFmtId="4" fontId="27" fillId="26" borderId="13" xfId="33" applyNumberFormat="1" applyFont="1" applyFill="1" applyBorder="1" applyAlignment="1">
      <alignment horizontal="center" vertical="center" wrapText="1"/>
    </xf>
    <xf numFmtId="182" fontId="27" fillId="26" borderId="13" xfId="33" applyNumberFormat="1" applyFont="1" applyFill="1" applyBorder="1" applyAlignment="1">
      <alignment horizontal="center" vertical="center" wrapText="1"/>
    </xf>
    <xf numFmtId="4" fontId="28" fillId="26" borderId="13" xfId="0" applyNumberFormat="1" applyFont="1" applyFill="1" applyBorder="1" applyAlignment="1">
      <alignment horizontal="center" vertical="center"/>
    </xf>
    <xf numFmtId="2" fontId="27" fillId="26" borderId="13" xfId="33" applyNumberFormat="1" applyFont="1" applyFill="1" applyBorder="1" applyAlignment="1">
      <alignment horizontal="center" vertical="center" wrapText="1"/>
    </xf>
    <xf numFmtId="0" fontId="27" fillId="0" borderId="13" xfId="42" applyFont="1" applyFill="1" applyBorder="1" applyAlignment="1">
      <alignment horizontal="center" vertical="center" wrapText="1"/>
    </xf>
    <xf numFmtId="0" fontId="27" fillId="26" borderId="13" xfId="42" applyFont="1" applyFill="1" applyBorder="1" applyAlignment="1">
      <alignment horizontal="left" vertical="center" wrapText="1"/>
    </xf>
    <xf numFmtId="0" fontId="27" fillId="26" borderId="13" xfId="42" applyFont="1" applyFill="1" applyBorder="1" applyAlignment="1">
      <alignment horizontal="center" vertical="center" wrapText="1"/>
    </xf>
    <xf numFmtId="4" fontId="27" fillId="26" borderId="13" xfId="40" applyNumberFormat="1" applyFont="1" applyFill="1" applyBorder="1" applyAlignment="1">
      <alignment horizontal="center" vertical="center"/>
    </xf>
    <xf numFmtId="4" fontId="27" fillId="26" borderId="13" xfId="42" applyNumberFormat="1" applyFont="1" applyFill="1" applyBorder="1" applyAlignment="1">
      <alignment horizontal="center" vertical="center"/>
    </xf>
    <xf numFmtId="0" fontId="34" fillId="0" borderId="13" xfId="0" applyFont="1" applyBorder="1" applyAlignment="1">
      <alignment vertical="center"/>
    </xf>
    <xf numFmtId="0" fontId="28" fillId="26" borderId="13" xfId="42" applyFont="1" applyFill="1" applyBorder="1" applyAlignment="1">
      <alignment horizontal="left" vertical="center" wrapText="1"/>
    </xf>
    <xf numFmtId="0" fontId="28" fillId="26" borderId="13" xfId="42" applyFont="1" applyFill="1" applyBorder="1" applyAlignment="1">
      <alignment horizontal="center" vertical="center" wrapText="1"/>
    </xf>
    <xf numFmtId="4" fontId="28" fillId="26" borderId="13" xfId="42" applyNumberFormat="1" applyFont="1" applyFill="1" applyBorder="1" applyAlignment="1">
      <alignment horizontal="center" vertical="center"/>
    </xf>
    <xf numFmtId="0" fontId="28" fillId="0" borderId="13" xfId="42" applyFont="1" applyFill="1" applyBorder="1" applyAlignment="1">
      <alignment horizontal="center" vertical="center" wrapText="1"/>
    </xf>
    <xf numFmtId="0" fontId="28" fillId="0" borderId="13" xfId="33" applyFont="1" applyFill="1" applyBorder="1" applyAlignment="1">
      <alignment horizontal="center" vertical="center" wrapText="1"/>
    </xf>
    <xf numFmtId="0" fontId="39" fillId="0" borderId="13" xfId="0" applyFont="1" applyBorder="1" applyAlignment="1">
      <alignment vertical="center"/>
    </xf>
    <xf numFmtId="0" fontId="40" fillId="0" borderId="35" xfId="0" applyFont="1" applyBorder="1" applyAlignment="1">
      <alignment horizontal="center" vertical="center" wrapText="1"/>
    </xf>
    <xf numFmtId="0" fontId="40" fillId="0" borderId="36" xfId="0" applyFont="1" applyBorder="1" applyAlignment="1">
      <alignment horizontal="left" vertical="center" wrapText="1"/>
    </xf>
    <xf numFmtId="0" fontId="40" fillId="0" borderId="37" xfId="0" applyFont="1" applyBorder="1" applyAlignment="1">
      <alignment horizontal="center" vertical="center" wrapText="1"/>
    </xf>
    <xf numFmtId="4" fontId="41" fillId="0" borderId="37" xfId="0" applyNumberFormat="1" applyFont="1" applyBorder="1" applyAlignment="1">
      <alignment horizontal="center" vertical="center" wrapText="1"/>
    </xf>
    <xf numFmtId="4" fontId="40" fillId="0" borderId="37" xfId="0" applyNumberFormat="1" applyFont="1" applyBorder="1" applyAlignment="1">
      <alignment horizontal="center" vertical="center" wrapText="1"/>
    </xf>
    <xf numFmtId="0" fontId="40" fillId="0" borderId="38" xfId="0" applyFont="1" applyBorder="1" applyAlignment="1">
      <alignment horizontal="center" vertical="center" wrapText="1"/>
    </xf>
    <xf numFmtId="0" fontId="40" fillId="0" borderId="36" xfId="0" applyFont="1" applyBorder="1" applyAlignment="1">
      <alignment horizontal="center" vertical="center" wrapText="1"/>
    </xf>
    <xf numFmtId="0" fontId="15" fillId="0" borderId="30" xfId="0" applyFont="1" applyFill="1" applyBorder="1" applyAlignment="1">
      <alignment horizontal="center" vertical="center" wrapText="1"/>
    </xf>
    <xf numFmtId="0" fontId="15" fillId="0" borderId="32" xfId="0" applyFont="1" applyFill="1" applyBorder="1" applyAlignment="1">
      <alignment horizontal="center" vertical="center" wrapText="1"/>
    </xf>
    <xf numFmtId="0" fontId="27" fillId="0" borderId="27" xfId="40" applyFont="1" applyFill="1" applyBorder="1" applyAlignment="1">
      <alignment horizontal="center" vertical="center" wrapText="1"/>
    </xf>
    <xf numFmtId="0" fontId="27" fillId="0" borderId="28" xfId="40" applyFont="1" applyFill="1" applyBorder="1" applyAlignment="1">
      <alignment horizontal="center" vertical="center" wrapText="1"/>
    </xf>
    <xf numFmtId="0" fontId="27" fillId="0" borderId="29" xfId="40" applyFont="1" applyFill="1" applyBorder="1" applyAlignment="1">
      <alignment horizontal="center" vertical="center" wrapText="1"/>
    </xf>
    <xf numFmtId="0" fontId="27" fillId="0" borderId="30" xfId="40" applyFont="1" applyFill="1" applyBorder="1" applyAlignment="1">
      <alignment horizontal="center" vertical="center" wrapText="1"/>
    </xf>
    <xf numFmtId="0" fontId="27" fillId="0" borderId="31" xfId="40" applyFont="1" applyFill="1" applyBorder="1" applyAlignment="1">
      <alignment horizontal="center" vertical="center" wrapText="1"/>
    </xf>
    <xf numFmtId="0" fontId="27" fillId="0" borderId="32" xfId="40" applyFont="1" applyFill="1" applyBorder="1" applyAlignment="1">
      <alignment horizontal="center" vertical="center" wrapText="1"/>
    </xf>
    <xf numFmtId="0" fontId="30" fillId="0" borderId="25" xfId="43" applyFont="1" applyFill="1" applyBorder="1" applyAlignment="1">
      <alignment horizontal="center" vertical="center"/>
    </xf>
    <xf numFmtId="0" fontId="37" fillId="0" borderId="26" xfId="0" applyFont="1" applyBorder="1" applyAlignment="1">
      <alignment horizontal="center" vertical="center"/>
    </xf>
    <xf numFmtId="0" fontId="37" fillId="0" borderId="24" xfId="0" applyFont="1" applyBorder="1" applyAlignment="1">
      <alignment horizontal="center" vertical="center"/>
    </xf>
    <xf numFmtId="0" fontId="30" fillId="0" borderId="12" xfId="0" applyFont="1" applyFill="1" applyBorder="1" applyAlignment="1">
      <alignment horizontal="center" vertical="center" wrapText="1"/>
    </xf>
    <xf numFmtId="0" fontId="37" fillId="0" borderId="15" xfId="0" applyFont="1" applyBorder="1" applyAlignment="1"/>
    <xf numFmtId="0" fontId="38" fillId="0" borderId="12" xfId="33" applyFont="1" applyFill="1" applyBorder="1" applyAlignment="1">
      <alignment horizontal="center" vertical="center" wrapText="1"/>
    </xf>
    <xf numFmtId="0" fontId="30" fillId="0" borderId="27" xfId="0" applyFont="1" applyFill="1" applyBorder="1" applyAlignment="1">
      <alignment horizontal="center" vertical="center" wrapText="1"/>
    </xf>
    <xf numFmtId="0" fontId="37" fillId="0" borderId="29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6" fillId="0" borderId="33" xfId="33" applyFont="1" applyFill="1" applyBorder="1" applyAlignment="1">
      <alignment horizontal="center" vertical="center" wrapText="1"/>
    </xf>
    <xf numFmtId="0" fontId="0" fillId="0" borderId="34" xfId="0" applyFont="1" applyFill="1" applyBorder="1" applyAlignment="1">
      <alignment horizontal="center" vertical="center"/>
    </xf>
    <xf numFmtId="0" fontId="26" fillId="0" borderId="17" xfId="33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/>
    </xf>
    <xf numFmtId="0" fontId="26" fillId="0" borderId="17" xfId="41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27" fillId="0" borderId="13" xfId="33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/>
    </xf>
    <xf numFmtId="0" fontId="27" fillId="0" borderId="13" xfId="40" applyFont="1" applyFill="1" applyBorder="1" applyAlignment="1">
      <alignment horizontal="center" vertical="center" wrapText="1"/>
    </xf>
    <xf numFmtId="0" fontId="27" fillId="0" borderId="13" xfId="42" applyFont="1" applyFill="1" applyBorder="1" applyAlignment="1">
      <alignment horizontal="center" vertical="center" wrapText="1"/>
    </xf>
    <xf numFmtId="0" fontId="15" fillId="0" borderId="27" xfId="42" applyFont="1" applyBorder="1" applyAlignment="1">
      <alignment horizontal="center" vertical="center" wrapText="1"/>
    </xf>
    <xf numFmtId="0" fontId="15" fillId="0" borderId="28" xfId="42" applyFont="1" applyBorder="1" applyAlignment="1">
      <alignment horizontal="center" vertical="center" wrapText="1"/>
    </xf>
    <xf numFmtId="0" fontId="15" fillId="0" borderId="29" xfId="42" applyFont="1" applyBorder="1" applyAlignment="1">
      <alignment horizontal="center" vertical="center" wrapText="1"/>
    </xf>
    <xf numFmtId="0" fontId="15" fillId="0" borderId="30" xfId="42" applyFont="1" applyBorder="1" applyAlignment="1">
      <alignment horizontal="center" vertical="center" wrapText="1"/>
    </xf>
    <xf numFmtId="0" fontId="15" fillId="0" borderId="31" xfId="42" applyFont="1" applyBorder="1" applyAlignment="1">
      <alignment horizontal="center" vertical="center" wrapText="1"/>
    </xf>
    <xf numFmtId="0" fontId="15" fillId="0" borderId="32" xfId="42" applyFont="1" applyBorder="1" applyAlignment="1">
      <alignment horizontal="center" vertical="center" wrapText="1"/>
    </xf>
    <xf numFmtId="0" fontId="25" fillId="0" borderId="0" xfId="0" applyFont="1" applyAlignment="1">
      <alignment horizontal="center" vertical="justify"/>
    </xf>
    <xf numFmtId="0" fontId="44" fillId="0" borderId="13" xfId="0" applyFont="1" applyBorder="1" applyAlignment="1">
      <alignment vertical="center"/>
    </xf>
    <xf numFmtId="0" fontId="45" fillId="0" borderId="13" xfId="0" applyFont="1" applyBorder="1" applyAlignment="1">
      <alignment vertical="center"/>
    </xf>
    <xf numFmtId="0" fontId="43" fillId="0" borderId="13" xfId="0" applyFont="1" applyBorder="1"/>
    <xf numFmtId="0" fontId="43" fillId="0" borderId="13" xfId="0" applyFont="1" applyBorder="1" applyAlignment="1">
      <alignment horizontal="center" vertical="justify"/>
    </xf>
    <xf numFmtId="0" fontId="43" fillId="0" borderId="12" xfId="0" applyFont="1" applyBorder="1"/>
    <xf numFmtId="0" fontId="43" fillId="0" borderId="14" xfId="0" applyFont="1" applyBorder="1"/>
    <xf numFmtId="0" fontId="46" fillId="0" borderId="15" xfId="0" applyFont="1" applyBorder="1"/>
    <xf numFmtId="179" fontId="45" fillId="0" borderId="15" xfId="0" applyNumberFormat="1" applyFont="1" applyBorder="1" applyAlignment="1">
      <alignment horizontal="center"/>
    </xf>
    <xf numFmtId="176" fontId="47" fillId="0" borderId="13" xfId="0" applyNumberFormat="1" applyFont="1" applyBorder="1" applyAlignment="1">
      <alignment vertical="center"/>
    </xf>
    <xf numFmtId="2" fontId="44" fillId="0" borderId="13" xfId="0" applyNumberFormat="1" applyFont="1" applyBorder="1" applyAlignment="1">
      <alignment vertical="center"/>
    </xf>
  </cellXfs>
  <cellStyles count="54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ЗаголовокСтолбца" xfId="32"/>
    <cellStyle name="Итог" xfId="33" builtinId="25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2 2" xfId="39"/>
    <cellStyle name="Обычный 2 3" xfId="40"/>
    <cellStyle name="Обычный 3" xfId="41"/>
    <cellStyle name="Обычный 4" xfId="42"/>
    <cellStyle name="Открывавшаяся гиперссылка" xfId="43" builtinId="9"/>
    <cellStyle name="Плохой 2" xfId="44"/>
    <cellStyle name="Пояснение 2" xfId="45"/>
    <cellStyle name="Примечание 2" xfId="46"/>
    <cellStyle name="Связанная ячейка 2" xfId="47"/>
    <cellStyle name="Текст предупреждения 2" xfId="48"/>
    <cellStyle name="Финансовый [0]" xfId="49" builtinId="6"/>
    <cellStyle name="Финансовый 2" xfId="50"/>
    <cellStyle name="Формула_GRES.2007.5" xfId="51"/>
    <cellStyle name="Хороший" xfId="52" builtinId="26"/>
    <cellStyle name="Хороший 2" xfId="5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Arial"/>
        <a:cs typeface="Arial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Standard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J223"/>
  <sheetViews>
    <sheetView tabSelected="1" topLeftCell="A190" workbookViewId="0">
      <selection activeCell="K220" sqref="K220"/>
    </sheetView>
  </sheetViews>
  <sheetFormatPr defaultRowHeight="12.75" customHeight="1"/>
  <cols>
    <col min="2" max="2" width="15" customWidth="1"/>
    <col min="3" max="3" width="15.7109375" customWidth="1"/>
    <col min="4" max="4" width="14.5703125" customWidth="1"/>
    <col min="5" max="5" width="19.140625" customWidth="1"/>
    <col min="6" max="6" width="15.28515625" customWidth="1"/>
    <col min="7" max="7" width="17.5703125" customWidth="1"/>
  </cols>
  <sheetData>
    <row r="2" spans="2:10" ht="12.75" customHeight="1">
      <c r="B2" s="14" t="s">
        <v>52</v>
      </c>
      <c r="C2" s="14"/>
      <c r="D2" s="14"/>
      <c r="E2" s="14"/>
      <c r="F2" s="14"/>
      <c r="G2" s="14"/>
      <c r="H2" s="21"/>
      <c r="I2" s="21"/>
      <c r="J2" s="21"/>
    </row>
    <row r="3" spans="2:10" ht="19.5" customHeight="1">
      <c r="B3" s="13"/>
      <c r="C3" s="13"/>
      <c r="D3" s="13"/>
      <c r="E3" s="13"/>
      <c r="F3" s="13"/>
      <c r="G3" s="13"/>
    </row>
    <row r="4" spans="2:10">
      <c r="B4" s="31"/>
      <c r="C4" s="31"/>
      <c r="D4" s="31"/>
      <c r="E4" s="31"/>
      <c r="F4" s="31"/>
      <c r="G4" s="31"/>
    </row>
    <row r="5" spans="2:10" ht="25.5" customHeight="1">
      <c r="B5" s="17" t="s">
        <v>0</v>
      </c>
      <c r="C5" s="20" t="s">
        <v>14</v>
      </c>
      <c r="D5" s="20" t="s">
        <v>15</v>
      </c>
      <c r="E5" s="20" t="s">
        <v>16</v>
      </c>
      <c r="F5" s="20" t="s">
        <v>17</v>
      </c>
      <c r="G5" s="20" t="s">
        <v>18</v>
      </c>
      <c r="H5" s="16"/>
      <c r="I5" s="16"/>
      <c r="J5" s="16"/>
    </row>
    <row r="6" spans="2:10">
      <c r="B6" s="15" t="s">
        <v>1</v>
      </c>
      <c r="C6" s="22">
        <v>203770</v>
      </c>
      <c r="D6" s="25">
        <v>1.38896</v>
      </c>
      <c r="E6" s="25">
        <f>C6*D6</f>
        <v>283028.37919999997</v>
      </c>
      <c r="F6" s="25">
        <f>E6*18/100</f>
        <v>50945.108255999992</v>
      </c>
      <c r="G6" s="25">
        <f>E6+F6</f>
        <v>333973.48745599994</v>
      </c>
    </row>
    <row r="7" spans="2:10">
      <c r="B7" s="17" t="s">
        <v>2</v>
      </c>
      <c r="C7" s="23">
        <v>252364</v>
      </c>
      <c r="D7" s="26">
        <v>1.0763979400000001</v>
      </c>
      <c r="E7" s="25">
        <f t="shared" ref="E7:E16" si="0">C7*D7</f>
        <v>271644.08973016002</v>
      </c>
      <c r="F7" s="25">
        <f t="shared" ref="F7:F17" si="1">E7*18/100</f>
        <v>48895.936151428803</v>
      </c>
      <c r="G7" s="25">
        <f t="shared" ref="G7:G16" si="2">E7+F7</f>
        <v>320540.02588158881</v>
      </c>
    </row>
    <row r="8" spans="2:10">
      <c r="B8" s="17" t="s">
        <v>3</v>
      </c>
      <c r="C8" s="23">
        <v>282357</v>
      </c>
      <c r="D8" s="26">
        <v>1.2616499999999999</v>
      </c>
      <c r="E8" s="25">
        <f t="shared" si="0"/>
        <v>356235.70905</v>
      </c>
      <c r="F8" s="25">
        <f t="shared" si="1"/>
        <v>64122.427629000005</v>
      </c>
      <c r="G8" s="25">
        <f t="shared" si="2"/>
        <v>420358.13667899999</v>
      </c>
    </row>
    <row r="9" spans="2:10">
      <c r="B9" s="17" t="s">
        <v>4</v>
      </c>
      <c r="C9" s="23">
        <v>204926</v>
      </c>
      <c r="D9" s="26">
        <v>1.3148371599999999</v>
      </c>
      <c r="E9" s="25">
        <f t="shared" si="0"/>
        <v>269444.31985015998</v>
      </c>
      <c r="F9" s="25">
        <f t="shared" si="1"/>
        <v>48499.977573028795</v>
      </c>
      <c r="G9" s="25">
        <f t="shared" si="2"/>
        <v>317944.29742318881</v>
      </c>
    </row>
    <row r="10" spans="2:10">
      <c r="B10" s="17" t="s">
        <v>5</v>
      </c>
      <c r="C10" s="23">
        <v>233717</v>
      </c>
      <c r="D10" s="26">
        <v>0.87904265000000004</v>
      </c>
      <c r="E10" s="25">
        <f t="shared" si="0"/>
        <v>205447.21103005001</v>
      </c>
      <c r="F10" s="25">
        <f t="shared" si="1"/>
        <v>36980.497985408998</v>
      </c>
      <c r="G10" s="25">
        <f t="shared" si="2"/>
        <v>242427.709015459</v>
      </c>
    </row>
    <row r="11" spans="2:10">
      <c r="B11" s="17" t="s">
        <v>6</v>
      </c>
      <c r="C11" s="23">
        <v>248572</v>
      </c>
      <c r="D11" s="26">
        <v>1.26330999</v>
      </c>
      <c r="E11" s="25">
        <f t="shared" si="0"/>
        <v>314023.49083427998</v>
      </c>
      <c r="F11" s="25">
        <f t="shared" si="1"/>
        <v>56524.228350170393</v>
      </c>
      <c r="G11" s="25">
        <f t="shared" si="2"/>
        <v>370547.71918445034</v>
      </c>
    </row>
    <row r="12" spans="2:10">
      <c r="B12" s="17" t="s">
        <v>7</v>
      </c>
      <c r="C12" s="23">
        <v>275151</v>
      </c>
      <c r="D12" s="26">
        <v>1.2152706</v>
      </c>
      <c r="E12" s="25">
        <f t="shared" si="0"/>
        <v>334382.92086060002</v>
      </c>
      <c r="F12" s="25">
        <f t="shared" si="1"/>
        <v>60188.925754908007</v>
      </c>
      <c r="G12" s="25">
        <f t="shared" si="2"/>
        <v>394571.84661550802</v>
      </c>
    </row>
    <row r="13" spans="2:10">
      <c r="B13" s="18" t="s">
        <v>8</v>
      </c>
      <c r="C13" s="24">
        <v>251833</v>
      </c>
      <c r="D13" s="27">
        <v>1.2120837200000001</v>
      </c>
      <c r="E13" s="25">
        <f t="shared" si="0"/>
        <v>305242.67945876002</v>
      </c>
      <c r="F13" s="25">
        <f t="shared" si="1"/>
        <v>54943.68230257681</v>
      </c>
      <c r="G13" s="25">
        <f t="shared" si="2"/>
        <v>360186.3617613368</v>
      </c>
    </row>
    <row r="14" spans="2:10">
      <c r="B14" s="17" t="s">
        <v>13</v>
      </c>
      <c r="C14" s="23">
        <v>111558</v>
      </c>
      <c r="D14" s="26">
        <v>1.16838</v>
      </c>
      <c r="E14" s="25">
        <f t="shared" si="0"/>
        <v>130342.13604</v>
      </c>
      <c r="F14" s="25">
        <v>23461.59</v>
      </c>
      <c r="G14" s="25">
        <v>153803.73000000001</v>
      </c>
    </row>
    <row r="15" spans="2:10">
      <c r="B15" s="17" t="s">
        <v>9</v>
      </c>
      <c r="C15" s="23">
        <v>293724</v>
      </c>
      <c r="D15" s="26">
        <v>1.27868162</v>
      </c>
      <c r="E15" s="25">
        <f t="shared" si="0"/>
        <v>375579.48015288002</v>
      </c>
      <c r="F15" s="25">
        <f t="shared" si="1"/>
        <v>67604.306427518401</v>
      </c>
      <c r="G15" s="25">
        <f t="shared" si="2"/>
        <v>443183.78658039845</v>
      </c>
    </row>
    <row r="16" spans="2:10">
      <c r="B16" s="18" t="s">
        <v>10</v>
      </c>
      <c r="C16" s="24">
        <v>277655</v>
      </c>
      <c r="D16" s="27">
        <v>1.3524690349999999</v>
      </c>
      <c r="E16" s="25">
        <f t="shared" si="0"/>
        <v>375519.78991292499</v>
      </c>
      <c r="F16" s="25">
        <f t="shared" si="1"/>
        <v>67593.562184326496</v>
      </c>
      <c r="G16" s="25">
        <f t="shared" si="2"/>
        <v>443113.35209725145</v>
      </c>
    </row>
    <row r="17" spans="2:7">
      <c r="B17" s="17" t="s">
        <v>11</v>
      </c>
      <c r="C17" s="23">
        <v>319971</v>
      </c>
      <c r="D17" s="26">
        <v>1.54963815</v>
      </c>
      <c r="E17" s="26">
        <f>C17*D17</f>
        <v>495839.26849365002</v>
      </c>
      <c r="F17" s="26">
        <f t="shared" si="1"/>
        <v>89251.068328857014</v>
      </c>
      <c r="G17" s="26">
        <f>E17+F17</f>
        <v>585090.33682250697</v>
      </c>
    </row>
    <row r="18" spans="2:7">
      <c r="B18" s="19" t="s">
        <v>12</v>
      </c>
      <c r="C18" s="28">
        <f>SUM(C6:C17)</f>
        <v>2955598</v>
      </c>
      <c r="D18" s="29">
        <f>(D6+D7+D8+D9+D10+D11+D12+D13+D14+D15+D16+D17)/12</f>
        <v>1.2467267387500001</v>
      </c>
      <c r="E18" s="30">
        <f>SUM(E6:E17)</f>
        <v>3716729.4746134644</v>
      </c>
      <c r="F18" s="30">
        <f>SUM(F6:F17)</f>
        <v>669011.31094322377</v>
      </c>
      <c r="G18" s="30">
        <f>SUM(G6:G17)</f>
        <v>4385740.7895166883</v>
      </c>
    </row>
    <row r="20" spans="2:7">
      <c r="B20" s="14" t="s">
        <v>19</v>
      </c>
      <c r="C20" s="14"/>
      <c r="D20" s="14"/>
      <c r="E20" s="14"/>
      <c r="F20" s="14"/>
      <c r="G20" s="14"/>
    </row>
    <row r="21" spans="2:7">
      <c r="B21" s="13"/>
      <c r="C21" s="13"/>
      <c r="D21" s="13"/>
      <c r="E21" s="13"/>
      <c r="F21" s="13"/>
      <c r="G21" s="13"/>
    </row>
    <row r="22" spans="2:7">
      <c r="B22" s="31"/>
      <c r="C22" s="31"/>
      <c r="D22" s="31"/>
      <c r="E22" s="31"/>
      <c r="F22" s="31"/>
      <c r="G22" s="31"/>
    </row>
    <row r="23" spans="2:7" ht="25.5">
      <c r="B23" s="17" t="s">
        <v>0</v>
      </c>
      <c r="C23" s="20" t="s">
        <v>14</v>
      </c>
      <c r="D23" s="20" t="s">
        <v>15</v>
      </c>
      <c r="E23" s="20" t="s">
        <v>16</v>
      </c>
      <c r="F23" s="20" t="s">
        <v>17</v>
      </c>
      <c r="G23" s="20" t="s">
        <v>18</v>
      </c>
    </row>
    <row r="24" spans="2:7">
      <c r="B24" s="15" t="s">
        <v>20</v>
      </c>
      <c r="C24" s="22">
        <v>302996</v>
      </c>
      <c r="D24" s="25">
        <v>1.37</v>
      </c>
      <c r="E24" s="25">
        <f>C24*D24</f>
        <v>415104.52</v>
      </c>
      <c r="F24" s="25">
        <f>E24*18/100</f>
        <v>74718.813600000009</v>
      </c>
      <c r="G24" s="25">
        <f>E24+F24</f>
        <v>489823.33360000001</v>
      </c>
    </row>
    <row r="25" spans="2:7">
      <c r="B25" s="17" t="s">
        <v>21</v>
      </c>
      <c r="C25" s="23">
        <v>250764</v>
      </c>
      <c r="D25" s="26">
        <v>1.1519999999999999</v>
      </c>
      <c r="E25" s="25">
        <f t="shared" ref="E25:E34" si="3">C25*D25</f>
        <v>288880.12799999997</v>
      </c>
      <c r="F25" s="25">
        <f t="shared" ref="F25:F35" si="4">E25*18/100</f>
        <v>51998.423039999994</v>
      </c>
      <c r="G25" s="25">
        <f t="shared" ref="G25:G31" si="5">E25+F25</f>
        <v>340878.55103999993</v>
      </c>
    </row>
    <row r="26" spans="2:7">
      <c r="B26" s="17" t="s">
        <v>22</v>
      </c>
      <c r="C26" s="23">
        <v>316047</v>
      </c>
      <c r="D26" s="26">
        <v>1.3695999999999999</v>
      </c>
      <c r="E26" s="25">
        <f t="shared" si="3"/>
        <v>432857.97119999997</v>
      </c>
      <c r="F26" s="25">
        <f t="shared" si="4"/>
        <v>77914.434815999994</v>
      </c>
      <c r="G26" s="25">
        <f t="shared" si="5"/>
        <v>510772.40601599996</v>
      </c>
    </row>
    <row r="27" spans="2:7">
      <c r="B27" s="17" t="s">
        <v>23</v>
      </c>
      <c r="C27" s="23">
        <v>284201</v>
      </c>
      <c r="D27" s="26">
        <v>1.38</v>
      </c>
      <c r="E27" s="25">
        <f t="shared" si="3"/>
        <v>392197.37999999995</v>
      </c>
      <c r="F27" s="25">
        <f t="shared" si="4"/>
        <v>70595.528399999996</v>
      </c>
      <c r="G27" s="25">
        <f t="shared" si="5"/>
        <v>462792.90839999996</v>
      </c>
    </row>
    <row r="28" spans="2:7">
      <c r="B28" s="17" t="s">
        <v>24</v>
      </c>
      <c r="C28" s="23">
        <v>261524</v>
      </c>
      <c r="D28" s="26">
        <v>1.3786</v>
      </c>
      <c r="E28" s="25">
        <f t="shared" si="3"/>
        <v>360536.98639999999</v>
      </c>
      <c r="F28" s="25">
        <f t="shared" si="4"/>
        <v>64896.657551999997</v>
      </c>
      <c r="G28" s="25">
        <f t="shared" si="5"/>
        <v>425433.64395200001</v>
      </c>
    </row>
    <row r="29" spans="2:7">
      <c r="B29" s="17" t="s">
        <v>25</v>
      </c>
      <c r="C29" s="23">
        <v>245976</v>
      </c>
      <c r="D29" s="26">
        <v>1.111</v>
      </c>
      <c r="E29" s="25">
        <f t="shared" si="3"/>
        <v>273279.33600000001</v>
      </c>
      <c r="F29" s="25">
        <f t="shared" si="4"/>
        <v>49190.280480000001</v>
      </c>
      <c r="G29" s="25">
        <f t="shared" si="5"/>
        <v>322469.61648000003</v>
      </c>
    </row>
    <row r="30" spans="2:7">
      <c r="B30" s="17" t="s">
        <v>26</v>
      </c>
      <c r="C30" s="23">
        <v>256439</v>
      </c>
      <c r="D30" s="26">
        <v>1.423</v>
      </c>
      <c r="E30" s="25">
        <f t="shared" si="3"/>
        <v>364912.69699999999</v>
      </c>
      <c r="F30" s="25">
        <f t="shared" si="4"/>
        <v>65684.285459999999</v>
      </c>
      <c r="G30" s="25">
        <f t="shared" si="5"/>
        <v>430596.98245999997</v>
      </c>
    </row>
    <row r="31" spans="2:7">
      <c r="B31" s="18" t="s">
        <v>27</v>
      </c>
      <c r="C31" s="24">
        <v>156431</v>
      </c>
      <c r="D31" s="27">
        <v>1.272</v>
      </c>
      <c r="E31" s="25">
        <f t="shared" si="3"/>
        <v>198980.23199999999</v>
      </c>
      <c r="F31" s="25">
        <f t="shared" si="4"/>
        <v>35816.441760000002</v>
      </c>
      <c r="G31" s="25">
        <f t="shared" si="5"/>
        <v>234796.67375999998</v>
      </c>
    </row>
    <row r="32" spans="2:7">
      <c r="B32" s="17" t="s">
        <v>28</v>
      </c>
      <c r="C32" s="23">
        <v>261401</v>
      </c>
      <c r="D32" s="26">
        <v>1.6579999999999999</v>
      </c>
      <c r="E32" s="25">
        <f t="shared" si="3"/>
        <v>433402.85800000001</v>
      </c>
      <c r="F32" s="25">
        <v>23461.59</v>
      </c>
      <c r="G32" s="25">
        <v>153803.73000000001</v>
      </c>
    </row>
    <row r="33" spans="2:7">
      <c r="B33" s="17" t="s">
        <v>29</v>
      </c>
      <c r="C33" s="23">
        <v>304342</v>
      </c>
      <c r="D33" s="26">
        <v>1.7709999999999999</v>
      </c>
      <c r="E33" s="25">
        <f t="shared" si="3"/>
        <v>538989.68200000003</v>
      </c>
      <c r="F33" s="25">
        <f t="shared" si="4"/>
        <v>97018.142760000002</v>
      </c>
      <c r="G33" s="25">
        <f>E33+F33</f>
        <v>636007.82475999999</v>
      </c>
    </row>
    <row r="34" spans="2:7">
      <c r="B34" s="18" t="s">
        <v>30</v>
      </c>
      <c r="C34" s="24">
        <v>260345</v>
      </c>
      <c r="D34" s="27">
        <v>1.548</v>
      </c>
      <c r="E34" s="25">
        <f t="shared" si="3"/>
        <v>403014.06</v>
      </c>
      <c r="F34" s="25">
        <f t="shared" si="4"/>
        <v>72542.530800000008</v>
      </c>
      <c r="G34" s="25">
        <f>E34+F34</f>
        <v>475556.59080000001</v>
      </c>
    </row>
    <row r="35" spans="2:7">
      <c r="B35" s="17" t="s">
        <v>11</v>
      </c>
      <c r="C35" s="23">
        <v>279489</v>
      </c>
      <c r="D35" s="26">
        <v>1.653</v>
      </c>
      <c r="E35" s="26">
        <f>C35*D35</f>
        <v>461995.31699999998</v>
      </c>
      <c r="F35" s="26">
        <f t="shared" si="4"/>
        <v>83159.157059999998</v>
      </c>
      <c r="G35" s="26">
        <f>E35+F35</f>
        <v>545154.47405999992</v>
      </c>
    </row>
    <row r="36" spans="2:7">
      <c r="B36" s="19" t="s">
        <v>12</v>
      </c>
      <c r="C36" s="28">
        <f>SUM(C24:C35)</f>
        <v>3179955</v>
      </c>
      <c r="D36" s="29">
        <f>(D24+D25+D26+D27+D28+D29+D30+D31+D32+D33+D34+D35)/12</f>
        <v>1.4238500000000001</v>
      </c>
      <c r="E36" s="30">
        <f>SUM(E24:E35)</f>
        <v>4564151.1676000003</v>
      </c>
      <c r="F36" s="30">
        <f>SUM(F24:F35)</f>
        <v>766996.28572799999</v>
      </c>
      <c r="G36" s="30">
        <f>SUM(G24:G35)</f>
        <v>5028086.735328</v>
      </c>
    </row>
    <row r="39" spans="2:7">
      <c r="B39" s="14" t="s">
        <v>61</v>
      </c>
      <c r="C39" s="14"/>
      <c r="D39" s="14"/>
      <c r="E39" s="14"/>
      <c r="F39" s="14"/>
      <c r="G39" s="14"/>
    </row>
    <row r="40" spans="2:7">
      <c r="B40" s="13"/>
      <c r="C40" s="13"/>
      <c r="D40" s="13"/>
      <c r="E40" s="13"/>
      <c r="F40" s="13"/>
      <c r="G40" s="13"/>
    </row>
    <row r="41" spans="2:7">
      <c r="B41" s="31"/>
      <c r="C41" s="31"/>
      <c r="D41" s="31"/>
      <c r="E41" s="31"/>
      <c r="F41" s="31"/>
      <c r="G41" s="31"/>
    </row>
    <row r="42" spans="2:7" ht="25.5">
      <c r="B42" s="17" t="s">
        <v>0</v>
      </c>
      <c r="C42" s="20" t="s">
        <v>14</v>
      </c>
      <c r="D42" s="20" t="s">
        <v>15</v>
      </c>
      <c r="E42" s="20" t="s">
        <v>16</v>
      </c>
      <c r="F42" s="20" t="s">
        <v>17</v>
      </c>
      <c r="G42" s="20" t="s">
        <v>18</v>
      </c>
    </row>
    <row r="43" spans="2:7">
      <c r="B43" s="15" t="s">
        <v>20</v>
      </c>
      <c r="C43" s="22">
        <v>310055</v>
      </c>
      <c r="D43" s="25">
        <f>E43/C43</f>
        <v>1.6542653400203189</v>
      </c>
      <c r="E43" s="25">
        <v>512913.24</v>
      </c>
      <c r="F43" s="25">
        <f>E43*18/100</f>
        <v>92324.383199999997</v>
      </c>
      <c r="G43" s="25">
        <f>E43+F43</f>
        <v>605237.62320000003</v>
      </c>
    </row>
    <row r="44" spans="2:7">
      <c r="B44" s="17" t="s">
        <v>21</v>
      </c>
      <c r="C44" s="23">
        <v>283700</v>
      </c>
      <c r="D44" s="25">
        <f t="shared" ref="D44:D54" si="6">E44/C44</f>
        <v>1.6241627775819527</v>
      </c>
      <c r="E44" s="25">
        <v>460774.98</v>
      </c>
      <c r="F44" s="25">
        <f t="shared" ref="F44:F54" si="7">E44*18/100</f>
        <v>82939.496400000004</v>
      </c>
      <c r="G44" s="25">
        <f t="shared" ref="G44:G51" si="8">E44+F44</f>
        <v>543714.47640000004</v>
      </c>
    </row>
    <row r="45" spans="2:7">
      <c r="B45" s="17" t="s">
        <v>22</v>
      </c>
      <c r="C45" s="23">
        <v>293380</v>
      </c>
      <c r="D45" s="25">
        <f t="shared" si="6"/>
        <v>2.0834529961142545</v>
      </c>
      <c r="E45" s="25">
        <v>611243.43999999994</v>
      </c>
      <c r="F45" s="25">
        <f t="shared" si="7"/>
        <v>110023.81919999998</v>
      </c>
      <c r="G45" s="25">
        <f t="shared" si="8"/>
        <v>721267.25919999997</v>
      </c>
    </row>
    <row r="46" spans="2:7">
      <c r="B46" s="17" t="s">
        <v>23</v>
      </c>
      <c r="C46" s="23">
        <v>266895</v>
      </c>
      <c r="D46" s="25">
        <f t="shared" si="6"/>
        <v>1.5683524232376027</v>
      </c>
      <c r="E46" s="25">
        <v>418585.42</v>
      </c>
      <c r="F46" s="25">
        <f t="shared" si="7"/>
        <v>75345.375599999999</v>
      </c>
      <c r="G46" s="25">
        <f t="shared" si="8"/>
        <v>493930.79559999995</v>
      </c>
    </row>
    <row r="47" spans="2:7">
      <c r="B47" s="17" t="s">
        <v>24</v>
      </c>
      <c r="C47" s="23">
        <v>250982</v>
      </c>
      <c r="D47" s="25">
        <f t="shared" si="6"/>
        <v>1.5367862635567491</v>
      </c>
      <c r="E47" s="25">
        <v>385705.69</v>
      </c>
      <c r="F47" s="25">
        <f t="shared" si="7"/>
        <v>69427.0242</v>
      </c>
      <c r="G47" s="25">
        <f t="shared" si="8"/>
        <v>455132.71419999999</v>
      </c>
    </row>
    <row r="48" spans="2:7">
      <c r="B48" s="17" t="s">
        <v>25</v>
      </c>
      <c r="C48" s="23">
        <v>258307</v>
      </c>
      <c r="D48" s="25">
        <f t="shared" si="6"/>
        <v>1.7120587130817206</v>
      </c>
      <c r="E48" s="25">
        <v>442236.75</v>
      </c>
      <c r="F48" s="25">
        <f t="shared" si="7"/>
        <v>79602.615000000005</v>
      </c>
      <c r="G48" s="25">
        <f t="shared" si="8"/>
        <v>521839.36499999999</v>
      </c>
    </row>
    <row r="49" spans="2:7">
      <c r="B49" s="17" t="s">
        <v>26</v>
      </c>
      <c r="C49" s="23">
        <v>260060</v>
      </c>
      <c r="D49" s="25">
        <f t="shared" si="6"/>
        <v>1.6981276628470354</v>
      </c>
      <c r="E49" s="25">
        <v>441615.08</v>
      </c>
      <c r="F49" s="25">
        <f t="shared" si="7"/>
        <v>79490.714399999997</v>
      </c>
      <c r="G49" s="25">
        <f t="shared" si="8"/>
        <v>521105.79440000001</v>
      </c>
    </row>
    <row r="50" spans="2:7">
      <c r="B50" s="18" t="s">
        <v>27</v>
      </c>
      <c r="C50" s="23">
        <v>259537</v>
      </c>
      <c r="D50" s="25">
        <f t="shared" si="6"/>
        <v>1.6309049962047801</v>
      </c>
      <c r="E50" s="25">
        <v>423280.19</v>
      </c>
      <c r="F50" s="25">
        <f t="shared" si="7"/>
        <v>76190.434200000003</v>
      </c>
      <c r="G50" s="25">
        <f t="shared" si="8"/>
        <v>499470.62420000002</v>
      </c>
    </row>
    <row r="51" spans="2:7">
      <c r="B51" s="17" t="s">
        <v>28</v>
      </c>
      <c r="C51" s="23">
        <v>154058</v>
      </c>
      <c r="D51" s="25">
        <f t="shared" si="6"/>
        <v>1.5372687559230938</v>
      </c>
      <c r="E51" s="25">
        <v>236828.55</v>
      </c>
      <c r="F51" s="25">
        <f t="shared" si="7"/>
        <v>42629.138999999996</v>
      </c>
      <c r="G51" s="25">
        <f t="shared" si="8"/>
        <v>279457.68900000001</v>
      </c>
    </row>
    <row r="52" spans="2:7">
      <c r="B52" s="17" t="s">
        <v>29</v>
      </c>
      <c r="C52" s="23">
        <v>277244</v>
      </c>
      <c r="D52" s="25">
        <f t="shared" si="6"/>
        <v>1.7820176090375266</v>
      </c>
      <c r="E52" s="25">
        <v>494053.69</v>
      </c>
      <c r="F52" s="25">
        <f t="shared" si="7"/>
        <v>88929.664199999999</v>
      </c>
      <c r="G52" s="25">
        <f>E52+F52</f>
        <v>582983.35419999994</v>
      </c>
    </row>
    <row r="53" spans="2:7">
      <c r="B53" s="18" t="s">
        <v>30</v>
      </c>
      <c r="C53" s="24">
        <v>287323</v>
      </c>
      <c r="D53" s="25">
        <f t="shared" si="6"/>
        <v>1.837895747990937</v>
      </c>
      <c r="E53" s="25">
        <v>528069.72</v>
      </c>
      <c r="F53" s="25">
        <f t="shared" si="7"/>
        <v>95052.549599999984</v>
      </c>
      <c r="G53" s="25">
        <f>E53+F53</f>
        <v>623122.2696</v>
      </c>
    </row>
    <row r="54" spans="2:7">
      <c r="B54" s="17" t="s">
        <v>11</v>
      </c>
      <c r="C54" s="23">
        <v>318515</v>
      </c>
      <c r="D54" s="25">
        <f t="shared" si="6"/>
        <v>1.7454234494450813</v>
      </c>
      <c r="E54" s="25">
        <v>555943.55000000005</v>
      </c>
      <c r="F54" s="26">
        <f t="shared" si="7"/>
        <v>100069.83900000001</v>
      </c>
      <c r="G54" s="26">
        <f>E54+F54</f>
        <v>656013.38900000008</v>
      </c>
    </row>
    <row r="55" spans="2:7">
      <c r="B55" s="19" t="s">
        <v>12</v>
      </c>
      <c r="C55" s="28">
        <f>SUM(C43:C54)</f>
        <v>3220056</v>
      </c>
      <c r="D55" s="29">
        <f>(D43+D44+D45+D46+D47+D48+D49+D50+D51+D52+D53+D54)/12</f>
        <v>1.700893061253421</v>
      </c>
      <c r="E55" s="30">
        <f>SUM(E43:E54)</f>
        <v>5511250.2999999998</v>
      </c>
      <c r="F55" s="30">
        <f>SUM(F43:F54)</f>
        <v>992025.05399999989</v>
      </c>
      <c r="G55" s="30">
        <f>SUM(G43:G54)</f>
        <v>6503275.3540000012</v>
      </c>
    </row>
    <row r="57" spans="2:7">
      <c r="B57" s="14" t="s">
        <v>67</v>
      </c>
      <c r="C57" s="14"/>
      <c r="D57" s="14"/>
      <c r="E57" s="14"/>
      <c r="F57" s="14"/>
      <c r="G57" s="14"/>
    </row>
    <row r="58" spans="2:7">
      <c r="B58" s="13"/>
      <c r="C58" s="13"/>
      <c r="D58" s="13"/>
      <c r="E58" s="13"/>
      <c r="F58" s="13"/>
      <c r="G58" s="13"/>
    </row>
    <row r="59" spans="2:7">
      <c r="B59" s="31"/>
      <c r="C59" s="31"/>
      <c r="D59" s="31"/>
      <c r="E59" s="31"/>
      <c r="F59" s="31"/>
      <c r="G59" s="31"/>
    </row>
    <row r="60" spans="2:7" ht="25.5">
      <c r="B60" s="17" t="s">
        <v>0</v>
      </c>
      <c r="C60" s="20" t="s">
        <v>14</v>
      </c>
      <c r="D60" s="20" t="s">
        <v>15</v>
      </c>
      <c r="E60" s="20" t="s">
        <v>16</v>
      </c>
      <c r="F60" s="20" t="s">
        <v>17</v>
      </c>
      <c r="G60" s="20" t="s">
        <v>18</v>
      </c>
    </row>
    <row r="61" spans="2:7">
      <c r="B61" s="15" t="s">
        <v>20</v>
      </c>
      <c r="C61" s="66">
        <v>323378</v>
      </c>
      <c r="D61" s="67">
        <v>1.56658214</v>
      </c>
      <c r="E61" s="25">
        <f>C61*D61</f>
        <v>506598.19926892</v>
      </c>
      <c r="F61" s="25">
        <f>E61*18/100</f>
        <v>91187.675868405611</v>
      </c>
      <c r="G61" s="25">
        <f>E61+F61</f>
        <v>597785.87513732561</v>
      </c>
    </row>
    <row r="62" spans="2:7">
      <c r="B62" s="17" t="s">
        <v>21</v>
      </c>
      <c r="C62" s="67">
        <v>299476</v>
      </c>
      <c r="D62" s="67">
        <v>1.9343892300000001</v>
      </c>
      <c r="E62" s="25">
        <f t="shared" ref="E62:E72" si="9">C62*D62</f>
        <v>579303.14904348005</v>
      </c>
      <c r="F62" s="25">
        <f t="shared" ref="F62:F72" si="10">E62*18/100</f>
        <v>104274.56682782641</v>
      </c>
      <c r="G62" s="25">
        <f t="shared" ref="G62:G69" si="11">E62+F62</f>
        <v>683577.71587130649</v>
      </c>
    </row>
    <row r="63" spans="2:7">
      <c r="B63" s="17" t="s">
        <v>22</v>
      </c>
      <c r="C63" s="67">
        <v>293633</v>
      </c>
      <c r="D63" s="67">
        <v>1.79615288</v>
      </c>
      <c r="E63" s="25">
        <f t="shared" si="9"/>
        <v>527409.75861303997</v>
      </c>
      <c r="F63" s="25">
        <f t="shared" si="10"/>
        <v>94933.756550347185</v>
      </c>
      <c r="G63" s="25">
        <f t="shared" si="11"/>
        <v>622343.51516338717</v>
      </c>
    </row>
    <row r="64" spans="2:7">
      <c r="B64" s="17" t="s">
        <v>23</v>
      </c>
      <c r="C64" s="68">
        <v>269819</v>
      </c>
      <c r="D64" s="67">
        <v>1.67640867</v>
      </c>
      <c r="E64" s="25">
        <f t="shared" si="9"/>
        <v>452326.91093073</v>
      </c>
      <c r="F64" s="25">
        <f t="shared" si="10"/>
        <v>81418.8439675314</v>
      </c>
      <c r="G64" s="25">
        <f t="shared" si="11"/>
        <v>533745.7548982614</v>
      </c>
    </row>
    <row r="65" spans="2:7" ht="15">
      <c r="B65" s="17" t="s">
        <v>24</v>
      </c>
      <c r="C65" s="69">
        <v>281675</v>
      </c>
      <c r="D65" s="69">
        <v>1.6581019299999999</v>
      </c>
      <c r="E65" s="25">
        <f t="shared" si="9"/>
        <v>467045.86113275</v>
      </c>
      <c r="F65" s="25">
        <f t="shared" si="10"/>
        <v>84068.255003894999</v>
      </c>
      <c r="G65" s="25">
        <f t="shared" si="11"/>
        <v>551114.11613664497</v>
      </c>
    </row>
    <row r="66" spans="2:7" ht="15">
      <c r="B66" s="17" t="s">
        <v>25</v>
      </c>
      <c r="C66" s="69">
        <v>271027</v>
      </c>
      <c r="D66" s="69">
        <v>1.8668975400000001</v>
      </c>
      <c r="E66" s="25">
        <f t="shared" si="9"/>
        <v>505979.63957358</v>
      </c>
      <c r="F66" s="25">
        <f t="shared" si="10"/>
        <v>91076.335123244397</v>
      </c>
      <c r="G66" s="25">
        <f t="shared" si="11"/>
        <v>597055.97469682444</v>
      </c>
    </row>
    <row r="67" spans="2:7" ht="15">
      <c r="B67" s="17" t="s">
        <v>26</v>
      </c>
      <c r="C67" s="69">
        <v>260358</v>
      </c>
      <c r="D67" s="69">
        <v>1.8044210999999999</v>
      </c>
      <c r="E67" s="25">
        <f t="shared" si="9"/>
        <v>469795.46875379997</v>
      </c>
      <c r="F67" s="25">
        <f t="shared" si="10"/>
        <v>84563.184375683995</v>
      </c>
      <c r="G67" s="25">
        <f t="shared" si="11"/>
        <v>554358.65312948392</v>
      </c>
    </row>
    <row r="68" spans="2:7" ht="15">
      <c r="B68" s="18" t="s">
        <v>27</v>
      </c>
      <c r="C68" s="69">
        <v>261509</v>
      </c>
      <c r="D68" s="69">
        <v>1.6795484700000001</v>
      </c>
      <c r="E68" s="25">
        <f t="shared" si="9"/>
        <v>439217.04084123002</v>
      </c>
      <c r="F68" s="25">
        <f t="shared" si="10"/>
        <v>79059.0673514214</v>
      </c>
      <c r="G68" s="25">
        <f t="shared" si="11"/>
        <v>518276.10819265142</v>
      </c>
    </row>
    <row r="69" spans="2:7" ht="15">
      <c r="B69" s="17" t="s">
        <v>28</v>
      </c>
      <c r="C69" s="69">
        <v>186848</v>
      </c>
      <c r="D69" s="69">
        <v>1.5820807800000001</v>
      </c>
      <c r="E69" s="25">
        <f t="shared" si="9"/>
        <v>295608.62958144001</v>
      </c>
      <c r="F69" s="25">
        <f t="shared" si="10"/>
        <v>53209.553324659209</v>
      </c>
      <c r="G69" s="25">
        <f t="shared" si="11"/>
        <v>348818.18290609925</v>
      </c>
    </row>
    <row r="70" spans="2:7" ht="15">
      <c r="B70" s="17" t="s">
        <v>29</v>
      </c>
      <c r="C70" s="69">
        <v>301877</v>
      </c>
      <c r="D70" s="69">
        <v>1.8695785700000001</v>
      </c>
      <c r="E70" s="25">
        <f t="shared" si="9"/>
        <v>564382.76997589006</v>
      </c>
      <c r="F70" s="25">
        <f t="shared" si="10"/>
        <v>101588.89859566021</v>
      </c>
      <c r="G70" s="25">
        <f>E70+F70</f>
        <v>665971.66857155028</v>
      </c>
    </row>
    <row r="71" spans="2:7" ht="15">
      <c r="B71" s="18" t="s">
        <v>30</v>
      </c>
      <c r="C71" s="69">
        <v>300051</v>
      </c>
      <c r="D71" s="69">
        <v>1.64874958</v>
      </c>
      <c r="E71" s="25">
        <f t="shared" si="9"/>
        <v>494708.96022857999</v>
      </c>
      <c r="F71" s="25">
        <f t="shared" si="10"/>
        <v>89047.612841144393</v>
      </c>
      <c r="G71" s="25">
        <f>E71+F71</f>
        <v>583756.57306972437</v>
      </c>
    </row>
    <row r="72" spans="2:7" ht="15">
      <c r="B72" s="17" t="s">
        <v>11</v>
      </c>
      <c r="C72" s="69">
        <v>305117</v>
      </c>
      <c r="D72" s="69">
        <v>1.85988208</v>
      </c>
      <c r="E72" s="26">
        <f t="shared" si="9"/>
        <v>567481.64060336002</v>
      </c>
      <c r="F72" s="26">
        <f t="shared" si="10"/>
        <v>102146.6953086048</v>
      </c>
      <c r="G72" s="26">
        <f>E72+F72</f>
        <v>669628.33591196476</v>
      </c>
    </row>
    <row r="73" spans="2:7">
      <c r="B73" s="19" t="s">
        <v>12</v>
      </c>
      <c r="C73" s="28">
        <f>SUM(C61:C72)</f>
        <v>3354768</v>
      </c>
      <c r="D73" s="29">
        <f>(D61+D62+D63+D64+D65+D66+D67+D68+D69+D70+D71+D72)/12</f>
        <v>1.7452327475</v>
      </c>
      <c r="E73" s="30">
        <f>SUM(E61:E72)</f>
        <v>5869858.0285467999</v>
      </c>
      <c r="F73" s="30">
        <f>SUM(F61:F72)</f>
        <v>1056574.4451384242</v>
      </c>
      <c r="G73" s="30">
        <f>SUM(G61:G72)</f>
        <v>6926432.4736852245</v>
      </c>
    </row>
    <row r="75" spans="2:7" ht="15">
      <c r="C75" s="70"/>
      <c r="D75" s="70"/>
      <c r="E75" s="71"/>
      <c r="F75" s="71"/>
    </row>
    <row r="76" spans="2:7">
      <c r="B76" s="14" t="s">
        <v>69</v>
      </c>
      <c r="C76" s="14"/>
      <c r="D76" s="14"/>
      <c r="E76" s="14"/>
      <c r="F76" s="14"/>
      <c r="G76" s="14"/>
    </row>
    <row r="77" spans="2:7">
      <c r="B77" s="13"/>
      <c r="C77" s="13"/>
      <c r="D77" s="13"/>
      <c r="E77" s="13"/>
      <c r="F77" s="13"/>
      <c r="G77" s="13"/>
    </row>
    <row r="78" spans="2:7">
      <c r="B78" s="31"/>
      <c r="C78" s="31"/>
      <c r="D78" s="31"/>
      <c r="E78" s="31"/>
      <c r="F78" s="31"/>
      <c r="G78" s="31"/>
    </row>
    <row r="79" spans="2:7" ht="25.5">
      <c r="B79" s="17" t="s">
        <v>0</v>
      </c>
      <c r="C79" s="20" t="s">
        <v>14</v>
      </c>
      <c r="D79" s="20" t="s">
        <v>15</v>
      </c>
      <c r="E79" s="20" t="s">
        <v>16</v>
      </c>
      <c r="F79" s="20" t="s">
        <v>17</v>
      </c>
      <c r="G79" s="20" t="s">
        <v>18</v>
      </c>
    </row>
    <row r="80" spans="2:7">
      <c r="B80" s="15" t="s">
        <v>20</v>
      </c>
      <c r="C80" s="66">
        <v>308626</v>
      </c>
      <c r="D80" s="67">
        <v>1.78412104</v>
      </c>
      <c r="E80" s="25">
        <f>C80*D80</f>
        <v>550626.14009104006</v>
      </c>
      <c r="F80" s="25">
        <f>E80*18/100</f>
        <v>99112.705216387214</v>
      </c>
      <c r="G80" s="25">
        <f>E80+F80</f>
        <v>649738.84530742723</v>
      </c>
    </row>
    <row r="81" spans="2:7">
      <c r="B81" s="17" t="s">
        <v>21</v>
      </c>
      <c r="C81" s="67">
        <v>283269</v>
      </c>
      <c r="D81" s="67">
        <v>1.7652486199999999</v>
      </c>
      <c r="E81" s="25">
        <f t="shared" ref="E81:E91" si="12">C81*D81</f>
        <v>500040.21133878001</v>
      </c>
      <c r="F81" s="25">
        <f t="shared" ref="F81:F91" si="13">E81*18/100</f>
        <v>90007.238040980403</v>
      </c>
      <c r="G81" s="25">
        <f t="shared" ref="G81:G88" si="14">E81+F81</f>
        <v>590047.44937976042</v>
      </c>
    </row>
    <row r="82" spans="2:7">
      <c r="B82" s="17" t="s">
        <v>22</v>
      </c>
      <c r="C82" s="67">
        <v>293355</v>
      </c>
      <c r="D82" s="67">
        <v>1.8489039899999999</v>
      </c>
      <c r="E82" s="25">
        <f t="shared" si="12"/>
        <v>542385.22998644994</v>
      </c>
      <c r="F82" s="25">
        <f t="shared" si="13"/>
        <v>97629.341397560987</v>
      </c>
      <c r="G82" s="25">
        <f t="shared" si="14"/>
        <v>640014.57138401095</v>
      </c>
    </row>
    <row r="83" spans="2:7">
      <c r="B83" s="17" t="s">
        <v>23</v>
      </c>
      <c r="C83" s="68">
        <v>278627</v>
      </c>
      <c r="D83" s="67">
        <v>1.65392776</v>
      </c>
      <c r="E83" s="25">
        <f t="shared" si="12"/>
        <v>460828.92998551996</v>
      </c>
      <c r="F83" s="25">
        <f t="shared" si="13"/>
        <v>82949.207397393591</v>
      </c>
      <c r="G83" s="25">
        <f t="shared" si="14"/>
        <v>543778.13738291361</v>
      </c>
    </row>
    <row r="84" spans="2:7" ht="15">
      <c r="B84" s="17" t="s">
        <v>24</v>
      </c>
      <c r="C84" s="69">
        <v>271298</v>
      </c>
      <c r="D84" s="67">
        <v>1.88618066</v>
      </c>
      <c r="E84" s="25">
        <f t="shared" si="12"/>
        <v>511717.04069667996</v>
      </c>
      <c r="F84" s="25">
        <f t="shared" si="13"/>
        <v>92109.067325402386</v>
      </c>
      <c r="G84" s="25">
        <f t="shared" si="14"/>
        <v>603826.10802208236</v>
      </c>
    </row>
    <row r="85" spans="2:7" ht="15">
      <c r="B85" s="17" t="s">
        <v>25</v>
      </c>
      <c r="C85" s="69">
        <v>246749</v>
      </c>
      <c r="D85" s="69">
        <v>1.48757965</v>
      </c>
      <c r="E85" s="25">
        <f t="shared" si="12"/>
        <v>367058.79105785</v>
      </c>
      <c r="F85" s="25">
        <f t="shared" si="13"/>
        <v>66070.582390413008</v>
      </c>
      <c r="G85" s="25">
        <f t="shared" si="14"/>
        <v>433129.37344826304</v>
      </c>
    </row>
    <row r="86" spans="2:7" ht="15">
      <c r="B86" s="17" t="s">
        <v>26</v>
      </c>
      <c r="C86" s="69">
        <v>257275</v>
      </c>
      <c r="D86" s="69">
        <v>1.6971966599999999</v>
      </c>
      <c r="E86" s="25">
        <f t="shared" si="12"/>
        <v>436646.27070150001</v>
      </c>
      <c r="F86" s="25">
        <f t="shared" si="13"/>
        <v>78596.328726270003</v>
      </c>
      <c r="G86" s="25">
        <f t="shared" si="14"/>
        <v>515242.59942777001</v>
      </c>
    </row>
    <row r="87" spans="2:7" ht="15">
      <c r="B87" s="18" t="s">
        <v>27</v>
      </c>
      <c r="C87" s="69">
        <v>258605</v>
      </c>
      <c r="D87" s="69">
        <v>1.7866063299999999</v>
      </c>
      <c r="E87" s="25">
        <f t="shared" si="12"/>
        <v>462025.32996964996</v>
      </c>
      <c r="F87" s="25">
        <f t="shared" si="13"/>
        <v>83164.559394536991</v>
      </c>
      <c r="G87" s="25">
        <f t="shared" si="14"/>
        <v>545189.88936418691</v>
      </c>
    </row>
    <row r="88" spans="2:7" ht="15">
      <c r="B88" s="17" t="s">
        <v>28</v>
      </c>
      <c r="C88" s="69">
        <v>261194</v>
      </c>
      <c r="D88" s="69">
        <v>1.8299605699999999</v>
      </c>
      <c r="E88" s="25">
        <f t="shared" si="12"/>
        <v>477974.72112057998</v>
      </c>
      <c r="F88" s="25">
        <f t="shared" si="13"/>
        <v>86035.449801704395</v>
      </c>
      <c r="G88" s="25">
        <f t="shared" si="14"/>
        <v>564010.17092228436</v>
      </c>
    </row>
    <row r="89" spans="2:7" ht="15">
      <c r="B89" s="17" t="s">
        <v>29</v>
      </c>
      <c r="C89" s="69">
        <v>269267</v>
      </c>
      <c r="D89" s="69">
        <v>1.85015854</v>
      </c>
      <c r="E89" s="25">
        <f t="shared" si="12"/>
        <v>498186.63959018001</v>
      </c>
      <c r="F89" s="25">
        <f t="shared" si="13"/>
        <v>89673.595126232394</v>
      </c>
      <c r="G89" s="25">
        <f>E89+F89</f>
        <v>587860.23471641238</v>
      </c>
    </row>
    <row r="90" spans="2:7" ht="15">
      <c r="B90" s="18" t="s">
        <v>30</v>
      </c>
      <c r="C90" s="69">
        <v>280833</v>
      </c>
      <c r="D90" s="69">
        <v>1.9093404300000001</v>
      </c>
      <c r="E90" s="25">
        <f t="shared" si="12"/>
        <v>536205.80097819003</v>
      </c>
      <c r="F90" s="25">
        <f t="shared" si="13"/>
        <v>96517.044176074211</v>
      </c>
      <c r="G90" s="25">
        <f>E90+F90</f>
        <v>632722.84515426424</v>
      </c>
    </row>
    <row r="91" spans="2:7" ht="15">
      <c r="B91" s="17" t="s">
        <v>11</v>
      </c>
      <c r="C91" s="69">
        <v>361182</v>
      </c>
      <c r="D91" s="69">
        <v>1.8027326400000001</v>
      </c>
      <c r="E91" s="26">
        <f t="shared" si="12"/>
        <v>651114.58038048004</v>
      </c>
      <c r="F91" s="26">
        <f t="shared" si="13"/>
        <v>117200.62446848641</v>
      </c>
      <c r="G91" s="26">
        <f>E91+F91</f>
        <v>768315.20484896644</v>
      </c>
    </row>
    <row r="92" spans="2:7">
      <c r="B92" s="19" t="s">
        <v>12</v>
      </c>
      <c r="C92" s="28">
        <f>SUM(C80:C91)</f>
        <v>3370280</v>
      </c>
      <c r="D92" s="29">
        <f>(D80+D81+D82+D83+D84+D85+D86+D87+D88+D89+D90+D91)/12</f>
        <v>1.7751630741666664</v>
      </c>
      <c r="E92" s="30">
        <f>SUM(E80:E91)</f>
        <v>5994809.6858968996</v>
      </c>
      <c r="F92" s="30">
        <f>SUM(F80:F91)</f>
        <v>1079065.7434614419</v>
      </c>
      <c r="G92" s="30">
        <f>SUM(G80:G91)</f>
        <v>7073875.4293583417</v>
      </c>
    </row>
    <row r="94" spans="2:7">
      <c r="B94" s="14" t="s">
        <v>76</v>
      </c>
      <c r="C94" s="14"/>
      <c r="D94" s="14"/>
      <c r="E94" s="14"/>
      <c r="F94" s="14"/>
      <c r="G94" s="14"/>
    </row>
    <row r="95" spans="2:7">
      <c r="B95" s="13"/>
      <c r="C95" s="13"/>
      <c r="D95" s="13"/>
      <c r="E95" s="13"/>
      <c r="F95" s="13"/>
      <c r="G95" s="13"/>
    </row>
    <row r="97" spans="2:7" ht="25.5">
      <c r="B97" s="17" t="s">
        <v>0</v>
      </c>
      <c r="C97" s="20" t="s">
        <v>14</v>
      </c>
      <c r="D97" s="20" t="s">
        <v>15</v>
      </c>
      <c r="E97" s="20" t="s">
        <v>16</v>
      </c>
      <c r="F97" s="20" t="s">
        <v>17</v>
      </c>
      <c r="G97" s="20" t="s">
        <v>18</v>
      </c>
    </row>
    <row r="98" spans="2:7">
      <c r="B98" s="15" t="s">
        <v>20</v>
      </c>
      <c r="C98" s="66">
        <v>359658</v>
      </c>
      <c r="D98" s="67">
        <v>1.66552353</v>
      </c>
      <c r="E98" s="25">
        <f>C98*D98</f>
        <v>599018.86175273999</v>
      </c>
      <c r="F98" s="25">
        <f t="shared" ref="F98:F109" si="15">E98*18/100</f>
        <v>107823.3951154932</v>
      </c>
      <c r="G98" s="25">
        <f>E98+F98</f>
        <v>706842.25686823321</v>
      </c>
    </row>
    <row r="99" spans="2:7">
      <c r="B99" s="17" t="s">
        <v>21</v>
      </c>
      <c r="C99" s="67">
        <v>330051</v>
      </c>
      <c r="D99" s="67">
        <v>1.89335309</v>
      </c>
      <c r="E99" s="25">
        <f t="shared" ref="E99:E109" si="16">C99*D99</f>
        <v>624903.08070758998</v>
      </c>
      <c r="F99" s="25">
        <f t="shared" si="15"/>
        <v>112482.5545273662</v>
      </c>
      <c r="G99" s="25">
        <f t="shared" ref="G99:G106" si="17">E99+F99</f>
        <v>737385.63523495616</v>
      </c>
    </row>
    <row r="100" spans="2:7">
      <c r="B100" s="17" t="s">
        <v>22</v>
      </c>
      <c r="C100" s="67">
        <v>358932</v>
      </c>
      <c r="D100" s="67">
        <v>1.9645792200000001</v>
      </c>
      <c r="E100" s="25">
        <f t="shared" si="16"/>
        <v>705150.34859304002</v>
      </c>
      <c r="F100" s="25">
        <f t="shared" si="15"/>
        <v>126927.06274674721</v>
      </c>
      <c r="G100" s="25">
        <f t="shared" si="17"/>
        <v>832077.41133978718</v>
      </c>
    </row>
    <row r="101" spans="2:7">
      <c r="B101" s="17" t="s">
        <v>23</v>
      </c>
      <c r="C101" s="68">
        <v>326823</v>
      </c>
      <c r="D101" s="67">
        <v>1.6836863099999999</v>
      </c>
      <c r="E101" s="25">
        <f t="shared" si="16"/>
        <v>550267.41089313</v>
      </c>
      <c r="F101" s="25">
        <f t="shared" si="15"/>
        <v>99048.1339607634</v>
      </c>
      <c r="G101" s="25">
        <f t="shared" si="17"/>
        <v>649315.54485389334</v>
      </c>
    </row>
    <row r="102" spans="2:7" ht="15">
      <c r="B102" s="17" t="s">
        <v>24</v>
      </c>
      <c r="C102" s="69">
        <v>328509</v>
      </c>
      <c r="D102" s="67">
        <v>1.9833888900000001</v>
      </c>
      <c r="E102" s="25">
        <f t="shared" si="16"/>
        <v>651561.10086501006</v>
      </c>
      <c r="F102" s="25">
        <f t="shared" si="15"/>
        <v>117280.99815570182</v>
      </c>
      <c r="G102" s="25">
        <f t="shared" si="17"/>
        <v>768842.09902071184</v>
      </c>
    </row>
    <row r="103" spans="2:7" ht="15">
      <c r="B103" s="17" t="s">
        <v>25</v>
      </c>
      <c r="C103" s="69">
        <v>311291</v>
      </c>
      <c r="D103" s="69">
        <v>1.6849084299999999</v>
      </c>
      <c r="E103" s="25">
        <f t="shared" si="16"/>
        <v>524496.83008312993</v>
      </c>
      <c r="F103" s="25">
        <f t="shared" si="15"/>
        <v>94409.429414963393</v>
      </c>
      <c r="G103" s="25">
        <f t="shared" si="17"/>
        <v>618906.25949809328</v>
      </c>
    </row>
    <row r="104" spans="2:7" ht="15">
      <c r="B104" s="17" t="s">
        <v>26</v>
      </c>
      <c r="C104" s="69">
        <v>324952</v>
      </c>
      <c r="D104" s="69">
        <v>1.82085505</v>
      </c>
      <c r="E104" s="25">
        <f t="shared" si="16"/>
        <v>591690.49020760006</v>
      </c>
      <c r="F104" s="25">
        <f t="shared" si="15"/>
        <v>106504.28823736802</v>
      </c>
      <c r="G104" s="25">
        <f t="shared" si="17"/>
        <v>698194.77844496805</v>
      </c>
    </row>
    <row r="105" spans="2:7" ht="15">
      <c r="B105" s="18" t="s">
        <v>27</v>
      </c>
      <c r="C105" s="69">
        <v>324910</v>
      </c>
      <c r="D105" s="69">
        <v>1.82085505</v>
      </c>
      <c r="E105" s="25">
        <f t="shared" si="16"/>
        <v>591614.0142955</v>
      </c>
      <c r="F105" s="25">
        <f t="shared" si="15"/>
        <v>106490.52257319</v>
      </c>
      <c r="G105" s="25">
        <f t="shared" si="17"/>
        <v>698104.53686869005</v>
      </c>
    </row>
    <row r="106" spans="2:7" ht="15">
      <c r="B106" s="17" t="s">
        <v>28</v>
      </c>
      <c r="C106" s="69">
        <v>314249</v>
      </c>
      <c r="D106" s="69">
        <v>1.82085505</v>
      </c>
      <c r="E106" s="25">
        <f t="shared" si="16"/>
        <v>572201.87860745005</v>
      </c>
      <c r="F106" s="25">
        <f t="shared" si="15"/>
        <v>102996.33814934101</v>
      </c>
      <c r="G106" s="25">
        <f t="shared" si="17"/>
        <v>675198.21675679111</v>
      </c>
    </row>
    <row r="107" spans="2:7" ht="15">
      <c r="B107" s="17" t="s">
        <v>29</v>
      </c>
      <c r="C107" s="69">
        <v>245067</v>
      </c>
      <c r="D107" s="69">
        <v>2.2594236699999999</v>
      </c>
      <c r="E107" s="25">
        <f t="shared" si="16"/>
        <v>553710.18053588993</v>
      </c>
      <c r="F107" s="25">
        <f t="shared" si="15"/>
        <v>99667.832496460192</v>
      </c>
      <c r="G107" s="25">
        <f>E107+F107</f>
        <v>653378.01303235011</v>
      </c>
    </row>
    <row r="108" spans="2:7" ht="15">
      <c r="B108" s="18" t="s">
        <v>30</v>
      </c>
      <c r="C108" s="69">
        <v>338360</v>
      </c>
      <c r="D108" s="69">
        <v>2.0239037400000002</v>
      </c>
      <c r="E108" s="25">
        <f t="shared" si="16"/>
        <v>684808.06946640008</v>
      </c>
      <c r="F108" s="25">
        <f t="shared" si="15"/>
        <v>123265.45250395201</v>
      </c>
      <c r="G108" s="25">
        <f>E108+F108</f>
        <v>808073.52197035204</v>
      </c>
    </row>
    <row r="109" spans="2:7" ht="15">
      <c r="B109" s="17" t="s">
        <v>11</v>
      </c>
      <c r="C109" s="69">
        <v>367494</v>
      </c>
      <c r="D109" s="69">
        <v>2.0063518899999999</v>
      </c>
      <c r="E109" s="26">
        <f t="shared" si="16"/>
        <v>737322.28146365995</v>
      </c>
      <c r="F109" s="25">
        <f t="shared" si="15"/>
        <v>132718.01066345879</v>
      </c>
      <c r="G109" s="26">
        <f>E109+F109</f>
        <v>870040.29212711868</v>
      </c>
    </row>
    <row r="110" spans="2:7">
      <c r="B110" s="19" t="s">
        <v>12</v>
      </c>
      <c r="C110" s="28">
        <f>SUM(C98:C109)</f>
        <v>3930296</v>
      </c>
      <c r="D110" s="29">
        <f>(D98+D99+D100+D101+D102+D103+D104+D105+D106+D107+D108+D109)/12</f>
        <v>1.8856403266666668</v>
      </c>
      <c r="E110" s="30">
        <f>SUM(E98:E109)</f>
        <v>7386744.5474711405</v>
      </c>
      <c r="F110" s="30">
        <f>SUM(F98:F109)</f>
        <v>1329614.0185448052</v>
      </c>
      <c r="G110" s="30">
        <f>SUM(G98:G109)</f>
        <v>8716358.5660159439</v>
      </c>
    </row>
    <row r="112" spans="2:7">
      <c r="B112" s="14" t="s">
        <v>87</v>
      </c>
      <c r="C112" s="14"/>
      <c r="D112" s="14"/>
      <c r="E112" s="14"/>
      <c r="F112" s="14"/>
      <c r="G112" s="14"/>
    </row>
    <row r="113" spans="2:7">
      <c r="B113" s="13"/>
      <c r="C113" s="13"/>
      <c r="D113" s="13"/>
      <c r="E113" s="13"/>
      <c r="F113" s="13"/>
      <c r="G113" s="13"/>
    </row>
    <row r="115" spans="2:7" ht="25.5">
      <c r="B115" s="17" t="s">
        <v>0</v>
      </c>
      <c r="C115" s="20" t="s">
        <v>14</v>
      </c>
      <c r="D115" s="20" t="s">
        <v>15</v>
      </c>
      <c r="E115" s="20" t="s">
        <v>16</v>
      </c>
      <c r="F115" s="20" t="s">
        <v>17</v>
      </c>
      <c r="G115" s="20" t="s">
        <v>18</v>
      </c>
    </row>
    <row r="116" spans="2:7" ht="15">
      <c r="B116" s="15" t="s">
        <v>20</v>
      </c>
      <c r="C116" s="79">
        <v>366188</v>
      </c>
      <c r="D116" s="80">
        <v>1.6736232499999999</v>
      </c>
      <c r="E116" s="25">
        <f>C116*D116</f>
        <v>612860.75067099999</v>
      </c>
      <c r="F116" s="25">
        <f>E116*0.2</f>
        <v>122572.1501342</v>
      </c>
      <c r="G116" s="25">
        <f>E116+F116</f>
        <v>735432.90080519998</v>
      </c>
    </row>
    <row r="117" spans="2:7">
      <c r="B117" s="17" t="s">
        <v>21</v>
      </c>
      <c r="C117" s="79">
        <v>309899</v>
      </c>
      <c r="D117" s="79">
        <v>2.2294037699999998</v>
      </c>
      <c r="E117" s="26">
        <f t="shared" ref="E117:E127" si="18">C117*D117</f>
        <v>690889.99891922995</v>
      </c>
      <c r="F117" s="26">
        <f t="shared" ref="F117:F127" si="19">E117*0.2</f>
        <v>138177.999783846</v>
      </c>
      <c r="G117" s="26">
        <f t="shared" ref="G117:G127" si="20">E117+F117</f>
        <v>829067.99870307592</v>
      </c>
    </row>
    <row r="118" spans="2:7">
      <c r="B118" s="17" t="s">
        <v>22</v>
      </c>
      <c r="C118" s="79">
        <v>354057</v>
      </c>
      <c r="D118" s="81">
        <v>2.0904113999999998</v>
      </c>
      <c r="E118" s="26">
        <f t="shared" si="18"/>
        <v>740124.7890497999</v>
      </c>
      <c r="F118" s="26">
        <f t="shared" si="19"/>
        <v>148024.95780995997</v>
      </c>
      <c r="G118" s="26">
        <f t="shared" si="20"/>
        <v>888149.74685975991</v>
      </c>
    </row>
    <row r="119" spans="2:7">
      <c r="B119" s="17" t="s">
        <v>23</v>
      </c>
      <c r="C119" s="82">
        <v>337483</v>
      </c>
      <c r="D119" s="79">
        <v>2.0769875199999999</v>
      </c>
      <c r="E119" s="26">
        <f t="shared" si="18"/>
        <v>700947.97921215999</v>
      </c>
      <c r="F119" s="26">
        <f t="shared" si="19"/>
        <v>140189.595842432</v>
      </c>
      <c r="G119" s="26">
        <f t="shared" si="20"/>
        <v>841137.57505459199</v>
      </c>
    </row>
    <row r="120" spans="2:7" ht="15">
      <c r="B120" s="17" t="s">
        <v>24</v>
      </c>
      <c r="C120" s="69">
        <v>316762</v>
      </c>
      <c r="D120" s="67">
        <v>2.0770293199999998</v>
      </c>
      <c r="E120" s="26">
        <f t="shared" si="18"/>
        <v>657923.96146183996</v>
      </c>
      <c r="F120" s="26">
        <f t="shared" si="19"/>
        <v>131584.79229236799</v>
      </c>
      <c r="G120" s="26">
        <f t="shared" si="20"/>
        <v>789508.75375420798</v>
      </c>
    </row>
    <row r="121" spans="2:7" ht="15">
      <c r="B121" s="17" t="s">
        <v>25</v>
      </c>
      <c r="C121" s="83">
        <v>310065</v>
      </c>
      <c r="D121" s="83">
        <v>1.9276167900000001</v>
      </c>
      <c r="E121" s="26">
        <f t="shared" si="18"/>
        <v>597686.49999134999</v>
      </c>
      <c r="F121" s="26">
        <f t="shared" si="19"/>
        <v>119537.29999827</v>
      </c>
      <c r="G121" s="26">
        <f t="shared" si="20"/>
        <v>717223.79998961999</v>
      </c>
    </row>
    <row r="122" spans="2:7" ht="15">
      <c r="B122" s="17" t="s">
        <v>26</v>
      </c>
      <c r="C122" s="69">
        <v>320722</v>
      </c>
      <c r="D122" s="69">
        <v>1.93653819</v>
      </c>
      <c r="E122" s="26">
        <f t="shared" si="18"/>
        <v>621090.40137317998</v>
      </c>
      <c r="F122" s="26">
        <f t="shared" si="19"/>
        <v>124218.080274636</v>
      </c>
      <c r="G122" s="26">
        <f t="shared" si="20"/>
        <v>745308.48164781602</v>
      </c>
    </row>
    <row r="123" spans="2:7" ht="15">
      <c r="B123" s="18" t="s">
        <v>27</v>
      </c>
      <c r="C123" s="83">
        <v>325947</v>
      </c>
      <c r="D123" s="83">
        <v>1.79901757</v>
      </c>
      <c r="E123" s="26">
        <f t="shared" si="18"/>
        <v>586384.37988878996</v>
      </c>
      <c r="F123" s="26">
        <f t="shared" si="19"/>
        <v>117276.875977758</v>
      </c>
      <c r="G123" s="26">
        <f t="shared" si="20"/>
        <v>703661.25586654793</v>
      </c>
    </row>
    <row r="124" spans="2:7" ht="15">
      <c r="B124" s="17" t="s">
        <v>28</v>
      </c>
      <c r="C124" s="83">
        <v>221961</v>
      </c>
      <c r="D124" s="83">
        <v>1.7155031700000001</v>
      </c>
      <c r="E124" s="26">
        <f t="shared" si="18"/>
        <v>380774.79911637004</v>
      </c>
      <c r="F124" s="26">
        <f t="shared" si="19"/>
        <v>76154.95982327401</v>
      </c>
      <c r="G124" s="26">
        <f t="shared" si="20"/>
        <v>456929.75893964403</v>
      </c>
    </row>
    <row r="125" spans="2:7" ht="15">
      <c r="B125" s="17" t="s">
        <v>29</v>
      </c>
      <c r="C125" s="69">
        <v>320627</v>
      </c>
      <c r="D125" s="69">
        <v>2.00287222</v>
      </c>
      <c r="E125" s="26">
        <f t="shared" si="18"/>
        <v>642174.91128193995</v>
      </c>
      <c r="F125" s="26">
        <f t="shared" si="19"/>
        <v>128434.982256388</v>
      </c>
      <c r="G125" s="26">
        <f t="shared" si="20"/>
        <v>770609.89353832789</v>
      </c>
    </row>
    <row r="126" spans="2:7" ht="15">
      <c r="B126" s="18" t="s">
        <v>30</v>
      </c>
      <c r="C126" s="69">
        <v>340864</v>
      </c>
      <c r="D126" s="69">
        <v>2.0521813999999998</v>
      </c>
      <c r="E126" s="26">
        <f t="shared" si="18"/>
        <v>699514.76072959998</v>
      </c>
      <c r="F126" s="26">
        <f t="shared" si="19"/>
        <v>139902.95214591999</v>
      </c>
      <c r="G126" s="26">
        <f t="shared" si="20"/>
        <v>839417.71287552</v>
      </c>
    </row>
    <row r="127" spans="2:7" ht="15">
      <c r="B127" s="17" t="s">
        <v>11</v>
      </c>
      <c r="C127" s="69">
        <v>350614</v>
      </c>
      <c r="D127" s="69">
        <v>1.7657678000000001</v>
      </c>
      <c r="E127" s="26">
        <f t="shared" si="18"/>
        <v>619102.91142920009</v>
      </c>
      <c r="F127" s="26">
        <f t="shared" si="19"/>
        <v>123820.58228584002</v>
      </c>
      <c r="G127" s="26">
        <f t="shared" si="20"/>
        <v>742923.49371504015</v>
      </c>
    </row>
    <row r="128" spans="2:7">
      <c r="B128" s="19" t="s">
        <v>12</v>
      </c>
      <c r="C128" s="28">
        <f>SUM(C116:C127)</f>
        <v>3875189</v>
      </c>
      <c r="D128" s="29">
        <f>(D116+D117+D118+D119+D120+D121+D122+D123+D124+D125+D126+D127)/12</f>
        <v>1.9455793666666665</v>
      </c>
      <c r="E128" s="30">
        <f>SUM(E116:E127)</f>
        <v>7549476.1431244593</v>
      </c>
      <c r="F128" s="30">
        <f>SUM(F116:F127)</f>
        <v>1509895.228624892</v>
      </c>
      <c r="G128" s="30">
        <f>SUM(G116:G127)</f>
        <v>9059371.3717493508</v>
      </c>
    </row>
    <row r="131" spans="2:7">
      <c r="B131" s="14" t="s">
        <v>86</v>
      </c>
      <c r="C131" s="14"/>
      <c r="D131" s="14"/>
      <c r="E131" s="14"/>
      <c r="F131" s="14"/>
      <c r="G131" s="14"/>
    </row>
    <row r="132" spans="2:7">
      <c r="B132" s="13"/>
      <c r="C132" s="13"/>
      <c r="D132" s="13"/>
      <c r="E132" s="13"/>
      <c r="F132" s="13"/>
      <c r="G132" s="13"/>
    </row>
    <row r="134" spans="2:7" ht="25.5">
      <c r="B134" s="17" t="s">
        <v>0</v>
      </c>
      <c r="C134" s="20" t="s">
        <v>14</v>
      </c>
      <c r="D134" s="20" t="s">
        <v>15</v>
      </c>
      <c r="E134" s="20" t="s">
        <v>16</v>
      </c>
      <c r="F134" s="20" t="s">
        <v>17</v>
      </c>
      <c r="G134" s="20" t="s">
        <v>18</v>
      </c>
    </row>
    <row r="135" spans="2:7" ht="15">
      <c r="B135" s="15" t="s">
        <v>20</v>
      </c>
      <c r="C135" s="79">
        <v>331297</v>
      </c>
      <c r="D135" s="80">
        <v>2.0137719299999999</v>
      </c>
      <c r="E135" s="25">
        <f>C135*D135</f>
        <v>667156.59909320995</v>
      </c>
      <c r="F135" s="25">
        <f>E135*0.2</f>
        <v>133431.31981864199</v>
      </c>
      <c r="G135" s="25">
        <f>E135+F135</f>
        <v>800587.91891185194</v>
      </c>
    </row>
    <row r="136" spans="2:7">
      <c r="B136" s="17" t="s">
        <v>21</v>
      </c>
      <c r="C136" s="79">
        <v>321791</v>
      </c>
      <c r="D136" s="79">
        <v>2.0622545099999998</v>
      </c>
      <c r="E136" s="26">
        <f t="shared" ref="E136:E146" si="21">C136*D136</f>
        <v>663614.94102740998</v>
      </c>
      <c r="F136" s="26">
        <f t="shared" ref="F136:F146" si="22">E136*0.2</f>
        <v>132722.98820548199</v>
      </c>
      <c r="G136" s="26">
        <f t="shared" ref="G136:G146" si="23">E136+F136</f>
        <v>796337.929232892</v>
      </c>
    </row>
    <row r="137" spans="2:7">
      <c r="B137" s="17" t="s">
        <v>22</v>
      </c>
      <c r="C137" s="79">
        <v>337698</v>
      </c>
      <c r="D137" s="81">
        <v>2.02123936</v>
      </c>
      <c r="E137" s="26">
        <f t="shared" si="21"/>
        <v>682568.48939328</v>
      </c>
      <c r="F137" s="26">
        <f t="shared" si="22"/>
        <v>136513.69787865601</v>
      </c>
      <c r="G137" s="26">
        <f t="shared" si="23"/>
        <v>819082.18727193598</v>
      </c>
    </row>
    <row r="138" spans="2:7">
      <c r="B138" s="17" t="s">
        <v>23</v>
      </c>
      <c r="C138" s="82">
        <v>290462</v>
      </c>
      <c r="D138" s="79">
        <v>1.8903568100000001</v>
      </c>
      <c r="E138" s="26">
        <f t="shared" si="21"/>
        <v>549076.81974622002</v>
      </c>
      <c r="F138" s="26">
        <f t="shared" si="22"/>
        <v>109815.36394924401</v>
      </c>
      <c r="G138" s="26">
        <f t="shared" si="23"/>
        <v>658892.18369546405</v>
      </c>
    </row>
    <row r="139" spans="2:7" ht="15">
      <c r="B139" s="17" t="s">
        <v>24</v>
      </c>
      <c r="C139" s="69">
        <v>291113</v>
      </c>
      <c r="D139" s="67">
        <v>2.2788720200000001</v>
      </c>
      <c r="E139" s="26">
        <f t="shared" si="21"/>
        <v>663409.27035826002</v>
      </c>
      <c r="F139" s="26">
        <f t="shared" si="22"/>
        <v>132681.85407165202</v>
      </c>
      <c r="G139" s="26">
        <f t="shared" si="23"/>
        <v>796091.12442991207</v>
      </c>
    </row>
    <row r="140" spans="2:7" ht="15">
      <c r="B140" s="17" t="s">
        <v>25</v>
      </c>
      <c r="C140" s="83">
        <v>292477</v>
      </c>
      <c r="D140" s="83">
        <v>1.7611887399999999</v>
      </c>
      <c r="E140" s="26">
        <f t="shared" si="21"/>
        <v>515107.19910897996</v>
      </c>
      <c r="F140" s="26">
        <f t="shared" si="22"/>
        <v>103021.439821796</v>
      </c>
      <c r="G140" s="26">
        <f t="shared" si="23"/>
        <v>618128.63893077592</v>
      </c>
    </row>
    <row r="141" spans="2:7" ht="15">
      <c r="B141" s="17" t="s">
        <v>26</v>
      </c>
      <c r="C141" s="69">
        <v>314117</v>
      </c>
      <c r="D141" s="69">
        <v>2.04058596</v>
      </c>
      <c r="E141" s="26">
        <f t="shared" si="21"/>
        <v>640982.73999731999</v>
      </c>
      <c r="F141" s="26">
        <f t="shared" si="22"/>
        <v>128196.547999464</v>
      </c>
      <c r="G141" s="26">
        <f t="shared" si="23"/>
        <v>769179.28799678397</v>
      </c>
    </row>
    <row r="142" spans="2:7" ht="15">
      <c r="B142" s="18" t="s">
        <v>27</v>
      </c>
      <c r="C142" s="83">
        <v>313413</v>
      </c>
      <c r="D142" s="83">
        <v>1.8963769100000001</v>
      </c>
      <c r="E142" s="26">
        <f t="shared" si="21"/>
        <v>594349.17649383005</v>
      </c>
      <c r="F142" s="26">
        <f t="shared" si="22"/>
        <v>118869.83529876602</v>
      </c>
      <c r="G142" s="26">
        <f t="shared" si="23"/>
        <v>713219.01179259608</v>
      </c>
    </row>
    <row r="143" spans="2:7" ht="15">
      <c r="B143" s="17" t="s">
        <v>28</v>
      </c>
      <c r="C143" s="83">
        <v>307066</v>
      </c>
      <c r="D143" s="83">
        <v>1.9275282199999999</v>
      </c>
      <c r="E143" s="26">
        <f t="shared" si="21"/>
        <v>591878.38040251995</v>
      </c>
      <c r="F143" s="26">
        <f t="shared" si="22"/>
        <v>118375.676080504</v>
      </c>
      <c r="G143" s="26">
        <f t="shared" si="23"/>
        <v>710254.05648302392</v>
      </c>
    </row>
    <row r="144" spans="2:7" ht="15">
      <c r="B144" s="17" t="s">
        <v>29</v>
      </c>
      <c r="C144" s="69">
        <v>199473</v>
      </c>
      <c r="D144" s="69">
        <v>2.04637856</v>
      </c>
      <c r="E144" s="26">
        <f t="shared" si="21"/>
        <v>408197.27049888001</v>
      </c>
      <c r="F144" s="26">
        <f t="shared" si="22"/>
        <v>81639.454099776005</v>
      </c>
      <c r="G144" s="26">
        <f t="shared" si="23"/>
        <v>489836.724598656</v>
      </c>
    </row>
    <row r="145" spans="2:7" ht="15">
      <c r="B145" s="18" t="s">
        <v>30</v>
      </c>
      <c r="C145" s="69">
        <v>324649</v>
      </c>
      <c r="D145" s="69">
        <v>1.92943986</v>
      </c>
      <c r="E145" s="26">
        <f t="shared" si="21"/>
        <v>626390.72110913997</v>
      </c>
      <c r="F145" s="26">
        <f t="shared" si="22"/>
        <v>125278.144221828</v>
      </c>
      <c r="G145" s="26">
        <f t="shared" si="23"/>
        <v>751668.86533096794</v>
      </c>
    </row>
    <row r="146" spans="2:7" ht="15">
      <c r="B146" s="17" t="s">
        <v>11</v>
      </c>
      <c r="C146" s="69">
        <v>360090</v>
      </c>
      <c r="D146" s="69">
        <v>2.0256880499999999</v>
      </c>
      <c r="E146" s="26">
        <f t="shared" si="21"/>
        <v>729430.0099244999</v>
      </c>
      <c r="F146" s="26">
        <f t="shared" si="22"/>
        <v>145886.00198489998</v>
      </c>
      <c r="G146" s="26">
        <f t="shared" si="23"/>
        <v>875316.01190939988</v>
      </c>
    </row>
    <row r="147" spans="2:7">
      <c r="B147" s="19" t="s">
        <v>12</v>
      </c>
      <c r="C147" s="28">
        <f>SUM(C135:C146)</f>
        <v>3683646</v>
      </c>
      <c r="D147" s="29">
        <f>(D135+D136+D137+D138+D139+D140+D141+D142+D143+D144+D145+D146)/12</f>
        <v>1.9911400774999999</v>
      </c>
      <c r="E147" s="30">
        <f>SUM(E135:E146)</f>
        <v>7332161.6171535505</v>
      </c>
      <c r="F147" s="30">
        <f>SUM(F135:F146)</f>
        <v>1466432.32343071</v>
      </c>
      <c r="G147" s="30">
        <f>SUM(G135:G146)</f>
        <v>8798593.940584261</v>
      </c>
    </row>
    <row r="150" spans="2:7">
      <c r="B150" s="14" t="s">
        <v>91</v>
      </c>
      <c r="C150" s="14"/>
      <c r="D150" s="14"/>
      <c r="E150" s="14"/>
      <c r="F150" s="14"/>
      <c r="G150" s="14"/>
    </row>
    <row r="151" spans="2:7">
      <c r="B151" s="13"/>
      <c r="C151" s="13"/>
      <c r="D151" s="13"/>
      <c r="E151" s="13"/>
      <c r="F151" s="13"/>
      <c r="G151" s="13"/>
    </row>
    <row r="153" spans="2:7" ht="25.5">
      <c r="B153" s="17" t="s">
        <v>0</v>
      </c>
      <c r="C153" s="20" t="s">
        <v>14</v>
      </c>
      <c r="D153" s="20" t="s">
        <v>15</v>
      </c>
      <c r="E153" s="20" t="s">
        <v>16</v>
      </c>
      <c r="F153" s="20" t="s">
        <v>17</v>
      </c>
      <c r="G153" s="20" t="s">
        <v>18</v>
      </c>
    </row>
    <row r="154" spans="2:7" ht="15.75">
      <c r="B154" s="15" t="s">
        <v>20</v>
      </c>
      <c r="C154" s="105">
        <v>348486</v>
      </c>
      <c r="D154" s="105">
        <v>1.828435346039726</v>
      </c>
      <c r="E154" s="25">
        <f>C154*D154</f>
        <v>637184.12</v>
      </c>
      <c r="F154" s="25">
        <f>E154*0.2</f>
        <v>127436.82400000001</v>
      </c>
      <c r="G154" s="25">
        <f>E154+F154</f>
        <v>764620.94400000002</v>
      </c>
    </row>
    <row r="155" spans="2:7">
      <c r="B155" s="17" t="s">
        <v>21</v>
      </c>
      <c r="C155" s="79">
        <v>321448</v>
      </c>
      <c r="D155" s="79">
        <v>2.2182987917174781</v>
      </c>
      <c r="E155" s="26">
        <f t="shared" ref="E155:E165" si="24">C155*D155</f>
        <v>713067.71</v>
      </c>
      <c r="F155" s="26">
        <f t="shared" ref="F155:F165" si="25">E155*0.2</f>
        <v>142613.54199999999</v>
      </c>
      <c r="G155" s="26">
        <f t="shared" ref="G155:G165" si="26">E155+F155</f>
        <v>855681.25199999998</v>
      </c>
    </row>
    <row r="156" spans="2:7">
      <c r="B156" s="17" t="s">
        <v>22</v>
      </c>
      <c r="C156" s="79">
        <v>344859</v>
      </c>
      <c r="D156" s="81">
        <v>2.2291057794634908</v>
      </c>
      <c r="E156" s="26">
        <f t="shared" si="24"/>
        <v>768727.19</v>
      </c>
      <c r="F156" s="26">
        <f t="shared" si="25"/>
        <v>153745.43799999999</v>
      </c>
      <c r="G156" s="26">
        <f t="shared" si="26"/>
        <v>922472.62799999991</v>
      </c>
    </row>
    <row r="157" spans="2:7">
      <c r="B157" s="17" t="s">
        <v>23</v>
      </c>
      <c r="C157" s="82">
        <v>313899</v>
      </c>
      <c r="D157" s="79">
        <v>2.0583375544362994</v>
      </c>
      <c r="E157" s="26">
        <f t="shared" si="24"/>
        <v>646110.1</v>
      </c>
      <c r="F157" s="26">
        <f t="shared" si="25"/>
        <v>129222.02</v>
      </c>
      <c r="G157" s="26">
        <f t="shared" si="26"/>
        <v>775332.12</v>
      </c>
    </row>
    <row r="158" spans="2:7" ht="15">
      <c r="B158" s="17" t="s">
        <v>24</v>
      </c>
      <c r="C158" s="69">
        <v>304424</v>
      </c>
      <c r="D158" s="67">
        <v>2.1531703479357738</v>
      </c>
      <c r="E158" s="26">
        <f t="shared" si="24"/>
        <v>655476.73</v>
      </c>
      <c r="F158" s="26">
        <f t="shared" si="25"/>
        <v>131095.34599999999</v>
      </c>
      <c r="G158" s="26">
        <f t="shared" si="26"/>
        <v>786572.076</v>
      </c>
    </row>
    <row r="159" spans="2:7" ht="15">
      <c r="B159" s="17" t="s">
        <v>25</v>
      </c>
      <c r="C159" s="83">
        <v>302064</v>
      </c>
      <c r="D159" s="83">
        <v>2.2514103302611366</v>
      </c>
      <c r="E159" s="26">
        <f t="shared" si="24"/>
        <v>680070.01</v>
      </c>
      <c r="F159" s="26">
        <f t="shared" si="25"/>
        <v>136014.00200000001</v>
      </c>
      <c r="G159" s="26">
        <f t="shared" si="26"/>
        <v>816084.01199999999</v>
      </c>
    </row>
    <row r="160" spans="2:7" ht="15">
      <c r="B160" s="17" t="s">
        <v>26</v>
      </c>
      <c r="C160" s="69">
        <v>305319</v>
      </c>
      <c r="D160" s="69">
        <v>2.1456732466698765</v>
      </c>
      <c r="E160" s="26">
        <f t="shared" si="24"/>
        <v>655114.81000000006</v>
      </c>
      <c r="F160" s="26">
        <f t="shared" si="25"/>
        <v>131022.96200000001</v>
      </c>
      <c r="G160" s="26">
        <f t="shared" si="26"/>
        <v>786137.77200000011</v>
      </c>
    </row>
    <row r="161" spans="2:7" ht="15">
      <c r="B161" s="18" t="s">
        <v>27</v>
      </c>
      <c r="C161" s="83">
        <v>314071</v>
      </c>
      <c r="D161" s="83">
        <v>2.2523370830162608</v>
      </c>
      <c r="E161" s="26">
        <f t="shared" si="24"/>
        <v>707393.76</v>
      </c>
      <c r="F161" s="26">
        <f t="shared" si="25"/>
        <v>141478.75200000001</v>
      </c>
      <c r="G161" s="26">
        <f t="shared" si="26"/>
        <v>848872.51199999999</v>
      </c>
    </row>
    <row r="162" spans="2:7" ht="15">
      <c r="B162" s="17" t="s">
        <v>28</v>
      </c>
      <c r="C162" s="83">
        <v>305165</v>
      </c>
      <c r="D162" s="83">
        <v>2.4367233791555387</v>
      </c>
      <c r="E162" s="26">
        <f t="shared" si="24"/>
        <v>743602.69</v>
      </c>
      <c r="F162" s="26">
        <f t="shared" si="25"/>
        <v>148720.538</v>
      </c>
      <c r="G162" s="26">
        <f t="shared" si="26"/>
        <v>892323.22799999989</v>
      </c>
    </row>
    <row r="163" spans="2:7" ht="15">
      <c r="B163" s="17" t="s">
        <v>29</v>
      </c>
      <c r="C163" s="69">
        <v>248770</v>
      </c>
      <c r="D163" s="69">
        <v>2.335401294368292</v>
      </c>
      <c r="E163" s="26">
        <f t="shared" si="24"/>
        <v>580977.78</v>
      </c>
      <c r="F163" s="26">
        <f t="shared" si="25"/>
        <v>116195.55600000001</v>
      </c>
      <c r="G163" s="26">
        <f t="shared" si="26"/>
        <v>697173.33600000001</v>
      </c>
    </row>
    <row r="164" spans="2:7" ht="15">
      <c r="B164" s="18" t="s">
        <v>30</v>
      </c>
      <c r="C164" s="69">
        <v>334029</v>
      </c>
      <c r="D164" s="69">
        <v>2.4201040328833727</v>
      </c>
      <c r="E164" s="26">
        <f t="shared" si="24"/>
        <v>808384.93</v>
      </c>
      <c r="F164" s="26">
        <f t="shared" si="25"/>
        <v>161676.98600000003</v>
      </c>
      <c r="G164" s="26">
        <f t="shared" si="26"/>
        <v>970061.91600000008</v>
      </c>
    </row>
    <row r="165" spans="2:7" ht="15">
      <c r="B165" s="17" t="s">
        <v>11</v>
      </c>
      <c r="C165" s="69">
        <v>358481</v>
      </c>
      <c r="D165" s="69">
        <v>2.4561884172382915</v>
      </c>
      <c r="E165" s="26">
        <f t="shared" si="24"/>
        <v>880496.88</v>
      </c>
      <c r="F165" s="26">
        <f t="shared" si="25"/>
        <v>176099.37600000002</v>
      </c>
      <c r="G165" s="26">
        <f t="shared" si="26"/>
        <v>1056596.2560000001</v>
      </c>
    </row>
    <row r="166" spans="2:7">
      <c r="B166" s="19" t="s">
        <v>12</v>
      </c>
      <c r="C166" s="28">
        <f>SUM(C154:C165)</f>
        <v>3801015</v>
      </c>
      <c r="D166" s="29">
        <f>(D154+D155+D156+D157+D158+D159+D160+D161+D162+D163+D164+D165)/12</f>
        <v>2.2320988002654611</v>
      </c>
      <c r="E166" s="30">
        <f>SUM(E154:E165)</f>
        <v>8476606.709999999</v>
      </c>
      <c r="F166" s="30">
        <f>SUM(F154:F165)</f>
        <v>1695321.3420000002</v>
      </c>
      <c r="G166" s="30">
        <f>SUM(G154:G165)</f>
        <v>10171928.052000001</v>
      </c>
    </row>
    <row r="169" spans="2:7">
      <c r="B169" s="14" t="s">
        <v>99</v>
      </c>
      <c r="C169" s="14"/>
      <c r="D169" s="14"/>
      <c r="E169" s="14"/>
      <c r="F169" s="14"/>
      <c r="G169" s="14"/>
    </row>
    <row r="170" spans="2:7">
      <c r="B170" s="13"/>
      <c r="C170" s="13"/>
      <c r="D170" s="13"/>
      <c r="E170" s="13"/>
      <c r="F170" s="13"/>
      <c r="G170" s="13"/>
    </row>
    <row r="172" spans="2:7" ht="25.5">
      <c r="B172" s="17" t="s">
        <v>0</v>
      </c>
      <c r="C172" s="20" t="s">
        <v>14</v>
      </c>
      <c r="D172" s="20" t="s">
        <v>15</v>
      </c>
      <c r="E172" s="20" t="s">
        <v>16</v>
      </c>
      <c r="F172" s="20" t="s">
        <v>17</v>
      </c>
      <c r="G172" s="20" t="s">
        <v>18</v>
      </c>
    </row>
    <row r="173" spans="2:7" ht="15.75">
      <c r="B173" s="15" t="s">
        <v>20</v>
      </c>
      <c r="C173" s="105">
        <v>350966</v>
      </c>
      <c r="D173" s="105">
        <f>E173/C173</f>
        <v>2.1367345839767955</v>
      </c>
      <c r="E173" s="25">
        <v>749921.19</v>
      </c>
      <c r="F173" s="25">
        <f>E173*0.2</f>
        <v>149984.23799999998</v>
      </c>
      <c r="G173" s="25">
        <f>E173+F173</f>
        <v>899905.42799999996</v>
      </c>
    </row>
    <row r="174" spans="2:7" ht="15.75">
      <c r="B174" s="17" t="s">
        <v>21</v>
      </c>
      <c r="C174" s="79">
        <v>327144</v>
      </c>
      <c r="D174" s="105">
        <f t="shared" ref="D174:D184" si="27">E174/C174</f>
        <v>2.3562662008167656</v>
      </c>
      <c r="E174" s="25">
        <v>770838.35</v>
      </c>
      <c r="F174" s="26">
        <f t="shared" ref="F174:F184" si="28">E174*0.2</f>
        <v>154167.67000000001</v>
      </c>
      <c r="G174" s="26">
        <f t="shared" ref="G174:G184" si="29">E174+F174</f>
        <v>925006.02</v>
      </c>
    </row>
    <row r="175" spans="2:7" ht="15.75">
      <c r="B175" s="17" t="s">
        <v>22</v>
      </c>
      <c r="C175" s="79">
        <v>348366</v>
      </c>
      <c r="D175" s="105">
        <f t="shared" si="27"/>
        <v>2.8400688643553047</v>
      </c>
      <c r="E175" s="25">
        <v>989383.43</v>
      </c>
      <c r="F175" s="26">
        <f t="shared" si="28"/>
        <v>197876.68600000002</v>
      </c>
      <c r="G175" s="26">
        <f t="shared" si="29"/>
        <v>1187260.1160000002</v>
      </c>
    </row>
    <row r="176" spans="2:7" ht="15.75">
      <c r="B176" s="17" t="s">
        <v>23</v>
      </c>
      <c r="C176" s="82">
        <v>316308</v>
      </c>
      <c r="D176" s="105">
        <f t="shared" si="27"/>
        <v>2.2929445034586542</v>
      </c>
      <c r="E176" s="25">
        <v>725276.69</v>
      </c>
      <c r="F176" s="26">
        <f t="shared" si="28"/>
        <v>145055.33799999999</v>
      </c>
      <c r="G176" s="26">
        <f t="shared" si="29"/>
        <v>870332.02799999993</v>
      </c>
    </row>
    <row r="177" spans="2:7" ht="15.75">
      <c r="B177" s="17" t="s">
        <v>24</v>
      </c>
      <c r="C177" s="69">
        <v>300935</v>
      </c>
      <c r="D177" s="105">
        <f t="shared" si="27"/>
        <v>2.4015500024922325</v>
      </c>
      <c r="E177" s="25">
        <v>722710.45</v>
      </c>
      <c r="F177" s="26">
        <f t="shared" si="28"/>
        <v>144542.09</v>
      </c>
      <c r="G177" s="26">
        <f t="shared" si="29"/>
        <v>867252.53999999992</v>
      </c>
    </row>
    <row r="178" spans="2:7" ht="15.75">
      <c r="B178" s="17" t="s">
        <v>25</v>
      </c>
      <c r="C178" s="83">
        <v>299502</v>
      </c>
      <c r="D178" s="105">
        <f t="shared" si="27"/>
        <v>2.295619995859794</v>
      </c>
      <c r="E178" s="25">
        <v>687542.78</v>
      </c>
      <c r="F178" s="26">
        <f t="shared" si="28"/>
        <v>137508.55600000001</v>
      </c>
      <c r="G178" s="26">
        <f t="shared" si="29"/>
        <v>825051.33600000001</v>
      </c>
    </row>
    <row r="179" spans="2:7" ht="15.75">
      <c r="B179" s="17" t="s">
        <v>26</v>
      </c>
      <c r="C179" s="69">
        <v>294393</v>
      </c>
      <c r="D179" s="105">
        <f t="shared" si="27"/>
        <v>2.3832099948028653</v>
      </c>
      <c r="E179" s="25">
        <v>701600.34</v>
      </c>
      <c r="F179" s="26">
        <f t="shared" si="28"/>
        <v>140320.068</v>
      </c>
      <c r="G179" s="26">
        <f t="shared" si="29"/>
        <v>841920.40799999994</v>
      </c>
    </row>
    <row r="180" spans="2:7" ht="15.75">
      <c r="B180" s="18" t="s">
        <v>27</v>
      </c>
      <c r="C180" s="83">
        <v>300444</v>
      </c>
      <c r="D180" s="105">
        <f t="shared" si="27"/>
        <v>2.5810590991998508</v>
      </c>
      <c r="E180" s="25">
        <v>775463.72</v>
      </c>
      <c r="F180" s="26">
        <f t="shared" si="28"/>
        <v>155092.74400000001</v>
      </c>
      <c r="G180" s="26">
        <f t="shared" si="29"/>
        <v>930556.46399999992</v>
      </c>
    </row>
    <row r="181" spans="2:7" ht="15.75">
      <c r="B181" s="17" t="s">
        <v>28</v>
      </c>
      <c r="C181" s="83">
        <v>282305</v>
      </c>
      <c r="D181" s="105">
        <f t="shared" si="27"/>
        <v>2.510373992667505</v>
      </c>
      <c r="E181" s="25">
        <v>708691.13</v>
      </c>
      <c r="F181" s="26">
        <f t="shared" si="28"/>
        <v>141738.226</v>
      </c>
      <c r="G181" s="26">
        <f t="shared" si="29"/>
        <v>850429.35600000003</v>
      </c>
    </row>
    <row r="182" spans="2:7" ht="15.75">
      <c r="B182" s="17" t="s">
        <v>29</v>
      </c>
      <c r="C182" s="69">
        <v>246879</v>
      </c>
      <c r="D182" s="105">
        <f t="shared" si="27"/>
        <v>2.4431827332417906</v>
      </c>
      <c r="E182" s="25">
        <v>603170.51</v>
      </c>
      <c r="F182" s="26">
        <f t="shared" si="28"/>
        <v>120634.10200000001</v>
      </c>
      <c r="G182" s="26">
        <f t="shared" si="29"/>
        <v>723804.61199999996</v>
      </c>
    </row>
    <row r="183" spans="2:7" ht="15.75">
      <c r="B183" s="18" t="s">
        <v>30</v>
      </c>
      <c r="C183" s="69">
        <v>333531</v>
      </c>
      <c r="D183" s="105">
        <f t="shared" si="27"/>
        <v>2.5389228887269848</v>
      </c>
      <c r="E183" s="25">
        <v>846809.49</v>
      </c>
      <c r="F183" s="26">
        <f t="shared" si="28"/>
        <v>169361.89800000002</v>
      </c>
      <c r="G183" s="26">
        <f t="shared" si="29"/>
        <v>1016171.388</v>
      </c>
    </row>
    <row r="184" spans="2:7" ht="15.75">
      <c r="B184" s="17" t="s">
        <v>11</v>
      </c>
      <c r="C184" s="69">
        <v>344635</v>
      </c>
      <c r="D184" s="105">
        <f t="shared" si="27"/>
        <v>2.4039559824161794</v>
      </c>
      <c r="E184" s="25">
        <v>828487.37</v>
      </c>
      <c r="F184" s="26">
        <f t="shared" si="28"/>
        <v>165697.47400000002</v>
      </c>
      <c r="G184" s="26">
        <f t="shared" si="29"/>
        <v>994184.84400000004</v>
      </c>
    </row>
    <row r="185" spans="2:7">
      <c r="B185" s="19" t="s">
        <v>12</v>
      </c>
      <c r="C185" s="28">
        <f>SUM(C173:C184)</f>
        <v>3745408</v>
      </c>
      <c r="D185" s="29">
        <f>(D173+D174+D175+D176+D177+D178+D179+D180+D181+D182+D183+D184)/12</f>
        <v>2.4319907368345604</v>
      </c>
      <c r="E185" s="30">
        <f>SUM(E173:E184)</f>
        <v>9109895.4499999993</v>
      </c>
      <c r="F185" s="30">
        <f>SUM(F173:F184)</f>
        <v>1821979.0899999999</v>
      </c>
      <c r="G185" s="30">
        <f>SUM(G173:G184)</f>
        <v>10931874.540000001</v>
      </c>
    </row>
    <row r="188" spans="2:7">
      <c r="B188" s="14" t="s">
        <v>100</v>
      </c>
      <c r="C188" s="14"/>
      <c r="D188" s="14"/>
      <c r="E188" s="14"/>
      <c r="F188" s="14"/>
      <c r="G188" s="14"/>
    </row>
    <row r="189" spans="2:7">
      <c r="B189" s="13"/>
      <c r="C189" s="13"/>
      <c r="D189" s="13"/>
      <c r="E189" s="13"/>
      <c r="F189" s="13"/>
      <c r="G189" s="13"/>
    </row>
    <row r="191" spans="2:7" ht="25.5">
      <c r="B191" s="17" t="s">
        <v>0</v>
      </c>
      <c r="C191" s="20" t="s">
        <v>14</v>
      </c>
      <c r="D191" s="20" t="s">
        <v>15</v>
      </c>
      <c r="E191" s="20" t="s">
        <v>16</v>
      </c>
      <c r="F191" s="20" t="s">
        <v>17</v>
      </c>
      <c r="G191" s="20" t="s">
        <v>18</v>
      </c>
    </row>
    <row r="192" spans="2:7" ht="15.75">
      <c r="B192" s="15" t="s">
        <v>20</v>
      </c>
      <c r="C192" s="105">
        <v>339123</v>
      </c>
      <c r="D192" s="111">
        <f t="shared" ref="D192:D196" si="30">E192/C192</f>
        <v>2.3673685948756056</v>
      </c>
      <c r="E192" s="25">
        <v>802829.14</v>
      </c>
      <c r="F192" s="25">
        <f>E192*0.2</f>
        <v>160565.82800000001</v>
      </c>
      <c r="G192" s="25">
        <f>F192+E192</f>
        <v>963394.96799999999</v>
      </c>
    </row>
    <row r="193" spans="2:7">
      <c r="B193" s="17" t="s">
        <v>21</v>
      </c>
      <c r="C193" s="79">
        <v>312028</v>
      </c>
      <c r="D193" s="111">
        <f t="shared" si="30"/>
        <v>2.8313164203212531</v>
      </c>
      <c r="E193" s="25">
        <v>883450</v>
      </c>
      <c r="F193" s="25">
        <f t="shared" ref="F193:F203" si="31">E193*0.2</f>
        <v>176690</v>
      </c>
      <c r="G193" s="25">
        <f t="shared" ref="G193:G203" si="32">F193+E193</f>
        <v>1060140</v>
      </c>
    </row>
    <row r="194" spans="2:7">
      <c r="B194" s="17" t="s">
        <v>22</v>
      </c>
      <c r="C194" s="79">
        <v>336961</v>
      </c>
      <c r="D194" s="111">
        <f t="shared" si="30"/>
        <v>2.9954000017806215</v>
      </c>
      <c r="E194" s="25">
        <v>1009332.98</v>
      </c>
      <c r="F194" s="25">
        <f t="shared" si="31"/>
        <v>201866.59600000002</v>
      </c>
      <c r="G194" s="25">
        <f t="shared" si="32"/>
        <v>1211199.5759999999</v>
      </c>
    </row>
    <row r="195" spans="2:7">
      <c r="B195" s="17" t="s">
        <v>23</v>
      </c>
      <c r="C195" s="82">
        <v>310533</v>
      </c>
      <c r="D195" s="111">
        <f t="shared" si="30"/>
        <v>2.5919544138626169</v>
      </c>
      <c r="E195" s="25">
        <v>804887.38</v>
      </c>
      <c r="F195" s="25">
        <f t="shared" si="31"/>
        <v>160977.47600000002</v>
      </c>
      <c r="G195" s="25">
        <f t="shared" si="32"/>
        <v>965864.85600000003</v>
      </c>
    </row>
    <row r="196" spans="2:7" ht="15">
      <c r="B196" s="17" t="s">
        <v>24</v>
      </c>
      <c r="C196" s="69">
        <v>295935</v>
      </c>
      <c r="D196" s="111">
        <f t="shared" si="30"/>
        <v>2.5821589538243193</v>
      </c>
      <c r="E196" s="25">
        <v>764151.21</v>
      </c>
      <c r="F196" s="25">
        <f t="shared" si="31"/>
        <v>152830.242</v>
      </c>
      <c r="G196" s="25">
        <f t="shared" si="32"/>
        <v>916981.45199999993</v>
      </c>
    </row>
    <row r="197" spans="2:7" ht="15">
      <c r="B197" s="17" t="s">
        <v>25</v>
      </c>
      <c r="C197" s="69">
        <v>294158</v>
      </c>
      <c r="D197" s="111">
        <f t="shared" ref="D197:D203" si="33">E197/C197</f>
        <v>2.627769464029535</v>
      </c>
      <c r="E197" s="25">
        <v>772979.41</v>
      </c>
      <c r="F197" s="25">
        <f t="shared" si="31"/>
        <v>154595.88200000001</v>
      </c>
      <c r="G197" s="25">
        <f t="shared" si="32"/>
        <v>927575.29200000002</v>
      </c>
    </row>
    <row r="198" spans="2:7" ht="15">
      <c r="B198" s="17" t="s">
        <v>26</v>
      </c>
      <c r="C198" s="69">
        <v>304408</v>
      </c>
      <c r="D198" s="111">
        <f t="shared" si="33"/>
        <v>2.5987623189929305</v>
      </c>
      <c r="E198" s="25">
        <v>791084.04</v>
      </c>
      <c r="F198" s="25">
        <f t="shared" si="31"/>
        <v>158216.80800000002</v>
      </c>
      <c r="G198" s="25">
        <f t="shared" si="32"/>
        <v>949300.848</v>
      </c>
    </row>
    <row r="199" spans="2:7" ht="15">
      <c r="B199" s="18" t="s">
        <v>27</v>
      </c>
      <c r="C199" s="83">
        <v>290042</v>
      </c>
      <c r="D199" s="111">
        <f t="shared" si="33"/>
        <v>2.53830034960454</v>
      </c>
      <c r="E199" s="25">
        <v>736213.71</v>
      </c>
      <c r="F199" s="25">
        <f t="shared" si="31"/>
        <v>147242.742</v>
      </c>
      <c r="G199" s="25">
        <f t="shared" si="32"/>
        <v>883456.45199999993</v>
      </c>
    </row>
    <row r="200" spans="2:7" ht="15">
      <c r="B200" s="17" t="s">
        <v>28</v>
      </c>
      <c r="C200" s="83">
        <v>183503</v>
      </c>
      <c r="D200" s="111">
        <f t="shared" si="33"/>
        <v>2.4303869691503679</v>
      </c>
      <c r="E200" s="25">
        <v>445983.3</v>
      </c>
      <c r="F200" s="25">
        <f t="shared" si="31"/>
        <v>89196.66</v>
      </c>
      <c r="G200" s="25">
        <f t="shared" si="32"/>
        <v>535179.96</v>
      </c>
    </row>
    <row r="201" spans="2:7" ht="15">
      <c r="B201" s="17" t="s">
        <v>29</v>
      </c>
      <c r="C201" s="69">
        <v>257138</v>
      </c>
      <c r="D201" s="111">
        <f t="shared" si="33"/>
        <v>2.8023136603691401</v>
      </c>
      <c r="E201" s="25">
        <v>720581.33</v>
      </c>
      <c r="F201" s="25">
        <f t="shared" si="31"/>
        <v>144116.266</v>
      </c>
      <c r="G201" s="25">
        <f t="shared" si="32"/>
        <v>864697.5959999999</v>
      </c>
    </row>
    <row r="202" spans="2:7" ht="15">
      <c r="B202" s="18" t="s">
        <v>30</v>
      </c>
      <c r="C202" s="69">
        <v>317551</v>
      </c>
      <c r="D202" s="111">
        <f t="shared" si="33"/>
        <v>2.403064137729058</v>
      </c>
      <c r="E202" s="25">
        <v>763095.42</v>
      </c>
      <c r="F202" s="25">
        <f t="shared" si="31"/>
        <v>152619.084</v>
      </c>
      <c r="G202" s="25">
        <f t="shared" si="32"/>
        <v>915714.50400000007</v>
      </c>
    </row>
    <row r="203" spans="2:7" ht="15">
      <c r="B203" s="17" t="s">
        <v>11</v>
      </c>
      <c r="C203" s="69">
        <v>348845</v>
      </c>
      <c r="D203" s="111">
        <f t="shared" si="33"/>
        <v>2.7223016812624516</v>
      </c>
      <c r="E203" s="25">
        <v>949661.33</v>
      </c>
      <c r="F203" s="25">
        <f t="shared" si="31"/>
        <v>189932.266</v>
      </c>
      <c r="G203" s="25">
        <f t="shared" si="32"/>
        <v>1139593.5959999999</v>
      </c>
    </row>
    <row r="204" spans="2:7">
      <c r="B204" s="19" t="s">
        <v>12</v>
      </c>
      <c r="C204" s="28">
        <f>SUM(C192:C203)</f>
        <v>3590225</v>
      </c>
      <c r="D204" s="29">
        <f>(D192+D193+D194+D195+D196+D197+D198+D199+D200+D201+D202+D203)/12</f>
        <v>2.6242580804835369</v>
      </c>
      <c r="E204" s="30">
        <f>SUM(E192:E203)</f>
        <v>9444249.25</v>
      </c>
      <c r="F204" s="30">
        <f>SUM(F192:F203)</f>
        <v>1888849.85</v>
      </c>
      <c r="G204" s="30">
        <f>SUM(G192:G203)</f>
        <v>11333099.100000001</v>
      </c>
    </row>
    <row r="207" spans="2:7" ht="12.75" customHeight="1">
      <c r="B207" s="153" t="s">
        <v>104</v>
      </c>
      <c r="C207" s="14"/>
      <c r="D207" s="14"/>
      <c r="E207" s="14"/>
      <c r="F207" s="14"/>
      <c r="G207" s="14"/>
    </row>
    <row r="208" spans="2:7" ht="12.75" customHeight="1">
      <c r="B208" s="13"/>
      <c r="C208" s="13"/>
      <c r="D208" s="13"/>
      <c r="E208" s="13"/>
      <c r="F208" s="13"/>
      <c r="G208" s="13"/>
    </row>
    <row r="210" spans="2:7" ht="12.75" customHeight="1">
      <c r="B210" s="156" t="s">
        <v>0</v>
      </c>
      <c r="C210" s="157" t="s">
        <v>14</v>
      </c>
      <c r="D210" s="157" t="s">
        <v>15</v>
      </c>
      <c r="E210" s="157" t="s">
        <v>16</v>
      </c>
      <c r="F210" s="157" t="s">
        <v>17</v>
      </c>
      <c r="G210" s="157" t="s">
        <v>18</v>
      </c>
    </row>
    <row r="211" spans="2:7" ht="12.75" customHeight="1">
      <c r="B211" s="158" t="s">
        <v>20</v>
      </c>
      <c r="C211" s="154">
        <v>358105</v>
      </c>
      <c r="D211" s="162">
        <f>E211/C211</f>
        <v>2.4670924728780665</v>
      </c>
      <c r="E211" s="154">
        <v>883478.15</v>
      </c>
      <c r="F211" s="154">
        <f>E211*0.2</f>
        <v>176695.63</v>
      </c>
      <c r="G211" s="163">
        <f>F211+E211</f>
        <v>1060173.78</v>
      </c>
    </row>
    <row r="212" spans="2:7" ht="12.75" customHeight="1">
      <c r="B212" s="156" t="s">
        <v>21</v>
      </c>
      <c r="C212" s="154">
        <v>334076</v>
      </c>
      <c r="D212" s="162">
        <f t="shared" ref="D211:D222" si="34">E212/C212</f>
        <v>2.750528652162981</v>
      </c>
      <c r="E212" s="154">
        <v>918885.61</v>
      </c>
      <c r="F212" s="154">
        <f t="shared" ref="F212:F222" si="35">E212*0.2</f>
        <v>183777.122</v>
      </c>
      <c r="G212" s="163">
        <f t="shared" ref="G212:G222" si="36">F212+E212</f>
        <v>1102662.7320000001</v>
      </c>
    </row>
    <row r="213" spans="2:7" ht="12.75" customHeight="1">
      <c r="B213" s="156" t="s">
        <v>22</v>
      </c>
      <c r="C213" s="154">
        <v>343408</v>
      </c>
      <c r="D213" s="162">
        <f t="shared" si="34"/>
        <v>2.8678174066999018</v>
      </c>
      <c r="E213" s="154">
        <v>984831.44</v>
      </c>
      <c r="F213" s="154">
        <f t="shared" si="35"/>
        <v>196966.288</v>
      </c>
      <c r="G213" s="163">
        <f t="shared" si="36"/>
        <v>1181797.7279999999</v>
      </c>
    </row>
    <row r="214" spans="2:7" ht="12.75" customHeight="1">
      <c r="B214" s="156" t="s">
        <v>23</v>
      </c>
      <c r="C214" s="154">
        <v>302941</v>
      </c>
      <c r="D214" s="162">
        <f t="shared" si="34"/>
        <v>2.6380359211859736</v>
      </c>
      <c r="E214" s="154">
        <v>799169.24</v>
      </c>
      <c r="F214" s="154">
        <f t="shared" si="35"/>
        <v>159833.848</v>
      </c>
      <c r="G214" s="163">
        <f t="shared" si="36"/>
        <v>959003.08799999999</v>
      </c>
    </row>
    <row r="215" spans="2:7" ht="12.75" customHeight="1">
      <c r="B215" s="156" t="s">
        <v>24</v>
      </c>
      <c r="C215" s="154">
        <v>291373</v>
      </c>
      <c r="D215" s="162">
        <f t="shared" si="34"/>
        <v>2.655764535492307</v>
      </c>
      <c r="E215" s="154">
        <v>773818.08</v>
      </c>
      <c r="F215" s="154">
        <f>E215*0.2-0.01</f>
        <v>154763.606</v>
      </c>
      <c r="G215" s="163">
        <f t="shared" si="36"/>
        <v>928581.68599999999</v>
      </c>
    </row>
    <row r="216" spans="2:7" ht="12.75" customHeight="1">
      <c r="B216" s="156" t="s">
        <v>25</v>
      </c>
      <c r="C216" s="154">
        <v>280880</v>
      </c>
      <c r="D216" s="162">
        <f t="shared" si="34"/>
        <v>2.5242153944745085</v>
      </c>
      <c r="E216" s="154">
        <v>709001.62</v>
      </c>
      <c r="F216" s="154">
        <f t="shared" si="35"/>
        <v>141800.32399999999</v>
      </c>
      <c r="G216" s="163">
        <f t="shared" si="36"/>
        <v>850801.94400000002</v>
      </c>
    </row>
    <row r="217" spans="2:7" ht="12.75" customHeight="1">
      <c r="B217" s="156" t="s">
        <v>26</v>
      </c>
      <c r="C217" s="154">
        <v>296559</v>
      </c>
      <c r="D217" s="162">
        <f t="shared" si="34"/>
        <v>2.555578889866772</v>
      </c>
      <c r="E217" s="154">
        <v>757879.92</v>
      </c>
      <c r="F217" s="154">
        <f t="shared" si="35"/>
        <v>151575.98400000003</v>
      </c>
      <c r="G217" s="163">
        <f t="shared" si="36"/>
        <v>909455.9040000001</v>
      </c>
    </row>
    <row r="218" spans="2:7" ht="12.75" customHeight="1">
      <c r="B218" s="159" t="s">
        <v>27</v>
      </c>
      <c r="C218" s="154">
        <v>301845</v>
      </c>
      <c r="D218" s="162">
        <f t="shared" si="34"/>
        <v>2.9325623084695787</v>
      </c>
      <c r="E218" s="154">
        <v>885179.27</v>
      </c>
      <c r="F218" s="154">
        <f t="shared" si="35"/>
        <v>177035.85400000002</v>
      </c>
      <c r="G218" s="163">
        <f t="shared" si="36"/>
        <v>1062215.1240000001</v>
      </c>
    </row>
    <row r="219" spans="2:7" ht="12.75" customHeight="1">
      <c r="B219" s="156" t="s">
        <v>28</v>
      </c>
      <c r="C219" s="154">
        <v>239090</v>
      </c>
      <c r="D219" s="162">
        <f t="shared" si="34"/>
        <v>2.9520304069597221</v>
      </c>
      <c r="E219" s="154">
        <v>705800.95</v>
      </c>
      <c r="F219" s="154">
        <f t="shared" si="35"/>
        <v>141160.19</v>
      </c>
      <c r="G219" s="163">
        <f t="shared" si="36"/>
        <v>846961.1399999999</v>
      </c>
    </row>
    <row r="220" spans="2:7" ht="12.75" customHeight="1">
      <c r="B220" s="156" t="s">
        <v>105</v>
      </c>
      <c r="C220" s="154">
        <v>330675</v>
      </c>
      <c r="D220" s="162">
        <f t="shared" si="34"/>
        <v>2.9189604294246618</v>
      </c>
      <c r="E220" s="154">
        <v>965227.24</v>
      </c>
      <c r="F220" s="154">
        <f>E220*0.2-0.01</f>
        <v>193045.43799999999</v>
      </c>
      <c r="G220" s="163">
        <f t="shared" si="36"/>
        <v>1158272.6780000001</v>
      </c>
    </row>
    <row r="221" spans="2:7" ht="12.75" customHeight="1">
      <c r="B221" s="159" t="s">
        <v>30</v>
      </c>
      <c r="C221" s="154">
        <v>337262</v>
      </c>
      <c r="D221" s="162">
        <f t="shared" si="34"/>
        <v>3.0295860191779682</v>
      </c>
      <c r="E221" s="154">
        <v>1021764.24</v>
      </c>
      <c r="F221" s="154">
        <f t="shared" si="35"/>
        <v>204352.848</v>
      </c>
      <c r="G221" s="163">
        <f t="shared" si="36"/>
        <v>1226117.088</v>
      </c>
    </row>
    <row r="222" spans="2:7" ht="12.75" customHeight="1">
      <c r="B222" s="156" t="s">
        <v>11</v>
      </c>
      <c r="C222" s="154">
        <v>354117</v>
      </c>
      <c r="D222" s="162">
        <f t="shared" si="34"/>
        <v>2.8230430620388178</v>
      </c>
      <c r="E222" s="154">
        <v>999687.54</v>
      </c>
      <c r="F222" s="154">
        <f>E222*0.2-0.01</f>
        <v>199937.49800000002</v>
      </c>
      <c r="G222" s="163">
        <f t="shared" si="36"/>
        <v>1199625.0380000002</v>
      </c>
    </row>
    <row r="223" spans="2:7" ht="12.75" customHeight="1">
      <c r="B223" s="160" t="s">
        <v>12</v>
      </c>
      <c r="C223" s="155">
        <f>SUM(C211:C222)</f>
        <v>3770331</v>
      </c>
      <c r="D223" s="161">
        <f>(D211+D212+D213+D214+D215+D216+D217+D218+D219+D220+D221+D222)/12</f>
        <v>2.7596012915692714</v>
      </c>
      <c r="E223" s="155">
        <f>SUM(E211:E222)</f>
        <v>10404723.300000001</v>
      </c>
      <c r="F223" s="155">
        <f>SUM(F211:F222)</f>
        <v>2080944.6300000004</v>
      </c>
      <c r="G223" s="155">
        <f>SUM(G211:G222)</f>
        <v>12485667.93</v>
      </c>
    </row>
  </sheetData>
  <mergeCells count="12">
    <mergeCell ref="B94:G95"/>
    <mergeCell ref="B207:G208"/>
    <mergeCell ref="B2:G3"/>
    <mergeCell ref="B20:G21"/>
    <mergeCell ref="B39:G40"/>
    <mergeCell ref="B57:G58"/>
    <mergeCell ref="B76:G77"/>
    <mergeCell ref="B188:G189"/>
    <mergeCell ref="B169:G170"/>
    <mergeCell ref="B150:G151"/>
    <mergeCell ref="B131:G132"/>
    <mergeCell ref="B112:G113"/>
  </mergeCells>
  <pageMargins left="0.78740199999999982" right="0.78740199999999982" top="0.9842519999999999" bottom="0.9842519999999999" header="0.51181100000000002" footer="0.51181100000000002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21"/>
  <sheetViews>
    <sheetView topLeftCell="A109" workbookViewId="0">
      <selection activeCell="F121" sqref="F121"/>
    </sheetView>
  </sheetViews>
  <sheetFormatPr defaultRowHeight="12.75" customHeight="1"/>
  <cols>
    <col min="1" max="1" width="24.5703125" customWidth="1"/>
    <col min="2" max="2" width="10.42578125" customWidth="1"/>
    <col min="4" max="4" width="11.28515625" customWidth="1"/>
    <col min="5" max="5" width="9.85546875" bestFit="1" customWidth="1"/>
    <col min="6" max="6" width="11.42578125" customWidth="1"/>
    <col min="8" max="8" width="12.5703125" customWidth="1"/>
    <col min="9" max="9" width="14" customWidth="1"/>
    <col min="10" max="10" width="13.42578125" customWidth="1"/>
  </cols>
  <sheetData>
    <row r="1" spans="1:10">
      <c r="A1" s="135" t="s">
        <v>50</v>
      </c>
      <c r="B1" s="135"/>
      <c r="C1" s="135"/>
      <c r="D1" s="135"/>
      <c r="E1" s="135"/>
      <c r="F1" s="135"/>
      <c r="G1" s="135"/>
      <c r="H1" s="135"/>
      <c r="I1" s="135"/>
      <c r="J1" s="135"/>
    </row>
    <row r="3" spans="1:10" ht="25.5">
      <c r="A3" s="136" t="s">
        <v>31</v>
      </c>
      <c r="B3" s="138" t="s">
        <v>32</v>
      </c>
      <c r="C3" s="32" t="s">
        <v>33</v>
      </c>
      <c r="D3" s="140" t="s">
        <v>34</v>
      </c>
      <c r="E3" s="140"/>
      <c r="F3" s="140" t="s">
        <v>35</v>
      </c>
      <c r="G3" s="140"/>
      <c r="H3" s="33" t="s">
        <v>36</v>
      </c>
      <c r="I3" s="34" t="s">
        <v>37</v>
      </c>
      <c r="J3" s="33" t="s">
        <v>38</v>
      </c>
    </row>
    <row r="4" spans="1:10" ht="68.25" customHeight="1">
      <c r="A4" s="137"/>
      <c r="B4" s="139"/>
      <c r="C4" s="35" t="s">
        <v>39</v>
      </c>
      <c r="D4" s="35" t="s">
        <v>40</v>
      </c>
      <c r="E4" s="35" t="s">
        <v>39</v>
      </c>
      <c r="F4" s="35" t="s">
        <v>40</v>
      </c>
      <c r="G4" s="35" t="s">
        <v>39</v>
      </c>
      <c r="H4" s="35" t="s">
        <v>39</v>
      </c>
      <c r="I4" s="35" t="s">
        <v>39</v>
      </c>
      <c r="J4" s="35" t="s">
        <v>40</v>
      </c>
    </row>
    <row r="5" spans="1:10" ht="42.75" customHeight="1">
      <c r="A5" s="36" t="s">
        <v>43</v>
      </c>
      <c r="B5" s="37" t="s">
        <v>44</v>
      </c>
      <c r="C5" s="38">
        <v>114.273</v>
      </c>
      <c r="D5" s="39">
        <v>429.4</v>
      </c>
      <c r="E5" s="39">
        <v>84.816000000000003</v>
      </c>
      <c r="F5" s="39">
        <v>430.7</v>
      </c>
      <c r="G5" s="39">
        <v>84.816000000000003</v>
      </c>
      <c r="H5" s="39">
        <v>42.814999999999998</v>
      </c>
      <c r="I5" s="39">
        <v>42.000999999999998</v>
      </c>
      <c r="J5" s="39">
        <v>430.7</v>
      </c>
    </row>
    <row r="6" spans="1:10">
      <c r="A6" s="36" t="s">
        <v>45</v>
      </c>
      <c r="B6" s="37" t="s">
        <v>46</v>
      </c>
      <c r="C6" s="38">
        <v>17.878</v>
      </c>
      <c r="D6" s="39">
        <v>54.29</v>
      </c>
      <c r="E6" s="39">
        <v>13.32</v>
      </c>
      <c r="F6" s="39">
        <v>54.448</v>
      </c>
      <c r="G6" s="39">
        <v>13.32</v>
      </c>
      <c r="H6" s="39">
        <v>13.32</v>
      </c>
      <c r="I6" s="39">
        <v>13.32</v>
      </c>
      <c r="J6" s="39">
        <v>54.448</v>
      </c>
    </row>
    <row r="7" spans="1:10">
      <c r="A7" s="36" t="s">
        <v>47</v>
      </c>
      <c r="B7" s="37" t="s">
        <v>44</v>
      </c>
      <c r="C7" s="38">
        <v>3.7280000000000002</v>
      </c>
      <c r="D7" s="39"/>
      <c r="E7" s="39">
        <v>3.1509999999999998</v>
      </c>
      <c r="F7" s="39"/>
      <c r="G7" s="40">
        <v>2.8849999999999998</v>
      </c>
      <c r="H7" s="39">
        <v>1.456</v>
      </c>
      <c r="I7" s="39">
        <v>1.429</v>
      </c>
      <c r="J7" s="39"/>
    </row>
    <row r="8" spans="1:10" ht="25.5">
      <c r="A8" s="36" t="s">
        <v>48</v>
      </c>
      <c r="B8" s="37" t="s">
        <v>49</v>
      </c>
      <c r="C8" s="41">
        <v>1273.662</v>
      </c>
      <c r="D8" s="42"/>
      <c r="E8" s="42">
        <v>1533.85</v>
      </c>
      <c r="F8" s="42"/>
      <c r="G8" s="43">
        <v>1797.2</v>
      </c>
      <c r="H8" s="42">
        <v>1084.2</v>
      </c>
      <c r="I8" s="42">
        <v>2523.67</v>
      </c>
      <c r="J8" s="42"/>
    </row>
    <row r="9" spans="1:10">
      <c r="A9" s="44"/>
      <c r="B9" s="45"/>
      <c r="C9" s="45"/>
      <c r="D9" s="46"/>
      <c r="E9" s="46"/>
      <c r="F9" s="46"/>
      <c r="G9" s="47"/>
      <c r="H9" s="46"/>
      <c r="I9" s="46"/>
      <c r="J9" s="46"/>
    </row>
    <row r="10" spans="1:10" ht="38.25">
      <c r="A10" s="48" t="s">
        <v>41</v>
      </c>
      <c r="B10" s="49" t="s">
        <v>42</v>
      </c>
      <c r="C10" s="50">
        <v>4748.21</v>
      </c>
      <c r="D10" s="51"/>
      <c r="E10" s="52">
        <v>4833.16</v>
      </c>
      <c r="F10" s="52"/>
      <c r="G10" s="52">
        <v>5184.91</v>
      </c>
      <c r="H10" s="52">
        <v>1578.59</v>
      </c>
      <c r="I10" s="52">
        <v>3606.32</v>
      </c>
      <c r="J10" s="52"/>
    </row>
    <row r="11" spans="1:10">
      <c r="A11" s="53"/>
      <c r="B11" s="53"/>
      <c r="C11" s="53"/>
      <c r="D11" s="53"/>
      <c r="E11" s="53"/>
      <c r="F11" s="53"/>
      <c r="G11" s="53"/>
      <c r="H11" s="53"/>
      <c r="I11" s="53"/>
      <c r="J11" s="53"/>
    </row>
    <row r="13" spans="1:10" ht="15.75">
      <c r="A13" s="54" t="s">
        <v>51</v>
      </c>
    </row>
    <row r="15" spans="1:10" ht="52.5" customHeight="1">
      <c r="A15" s="132" t="s">
        <v>31</v>
      </c>
      <c r="B15" s="132" t="s">
        <v>32</v>
      </c>
      <c r="C15" s="132" t="s">
        <v>53</v>
      </c>
      <c r="D15" s="133" t="s">
        <v>54</v>
      </c>
      <c r="E15" s="134"/>
      <c r="F15" s="127" t="s">
        <v>55</v>
      </c>
      <c r="G15" s="128"/>
      <c r="H15" s="128"/>
      <c r="I15" s="129"/>
      <c r="J15" s="130" t="s">
        <v>56</v>
      </c>
    </row>
    <row r="16" spans="1:10" ht="156.75" customHeight="1">
      <c r="A16" s="131"/>
      <c r="B16" s="131"/>
      <c r="C16" s="131"/>
      <c r="D16" s="55" t="s">
        <v>40</v>
      </c>
      <c r="E16" s="55" t="s">
        <v>39</v>
      </c>
      <c r="F16" s="55" t="s">
        <v>40</v>
      </c>
      <c r="G16" s="55" t="s">
        <v>39</v>
      </c>
      <c r="H16" s="55" t="s">
        <v>58</v>
      </c>
      <c r="I16" s="55" t="s">
        <v>59</v>
      </c>
      <c r="J16" s="131"/>
    </row>
    <row r="17" spans="1:10" ht="31.5">
      <c r="A17" s="60" t="s">
        <v>43</v>
      </c>
      <c r="B17" s="55" t="s">
        <v>44</v>
      </c>
      <c r="C17" s="56">
        <v>84.816000000000003</v>
      </c>
      <c r="D17" s="57">
        <v>371.99299999999999</v>
      </c>
      <c r="E17" s="57">
        <v>97.545000000000002</v>
      </c>
      <c r="F17" s="57">
        <v>372.86099999999999</v>
      </c>
      <c r="G17" s="57">
        <v>97.545000000000002</v>
      </c>
      <c r="H17" s="57">
        <v>49.182000000000002</v>
      </c>
      <c r="I17" s="57">
        <v>48.363</v>
      </c>
      <c r="J17" s="58">
        <v>0</v>
      </c>
    </row>
    <row r="18" spans="1:10" ht="15.75">
      <c r="A18" s="60" t="s">
        <v>45</v>
      </c>
      <c r="B18" s="55" t="s">
        <v>46</v>
      </c>
      <c r="C18" s="56">
        <v>13.32</v>
      </c>
      <c r="D18" s="57">
        <v>46.65</v>
      </c>
      <c r="E18" s="57">
        <v>14.01</v>
      </c>
      <c r="F18" s="57">
        <v>46.75</v>
      </c>
      <c r="G18" s="57">
        <v>14.01</v>
      </c>
      <c r="H18" s="57">
        <v>14.01</v>
      </c>
      <c r="I18" s="57">
        <v>14.01</v>
      </c>
      <c r="J18" s="58">
        <v>0</v>
      </c>
    </row>
    <row r="19" spans="1:10" ht="31.5">
      <c r="A19" s="60" t="s">
        <v>47</v>
      </c>
      <c r="B19" s="55" t="s">
        <v>44</v>
      </c>
      <c r="C19" s="59">
        <v>2.8849999999999998</v>
      </c>
      <c r="D19" s="57">
        <v>13.552</v>
      </c>
      <c r="E19" s="57">
        <v>3.5449999999999999</v>
      </c>
      <c r="F19" s="57">
        <v>12.683999999999999</v>
      </c>
      <c r="G19" s="57">
        <v>3.3180000000000001</v>
      </c>
      <c r="H19" s="57">
        <v>1.673</v>
      </c>
      <c r="I19" s="57">
        <v>1.645</v>
      </c>
      <c r="J19" s="58">
        <v>-0.23</v>
      </c>
    </row>
    <row r="20" spans="1:10" ht="38.25">
      <c r="A20" s="61" t="s">
        <v>60</v>
      </c>
      <c r="B20" s="17" t="s">
        <v>42</v>
      </c>
      <c r="C20" s="17">
        <v>3606.25</v>
      </c>
      <c r="D20" s="17">
        <v>23464.6</v>
      </c>
      <c r="E20" s="17">
        <v>6200.51</v>
      </c>
      <c r="F20" s="17"/>
      <c r="G20" s="17">
        <v>6506.51</v>
      </c>
      <c r="H20" s="17">
        <v>2976.75</v>
      </c>
      <c r="I20" s="17">
        <v>3529.76</v>
      </c>
      <c r="J20" s="17">
        <v>306</v>
      </c>
    </row>
    <row r="21" spans="1:10" ht="25.5" customHeight="1">
      <c r="A21" s="61" t="s">
        <v>48</v>
      </c>
      <c r="B21" s="17" t="s">
        <v>49</v>
      </c>
      <c r="C21" s="17">
        <v>1250</v>
      </c>
      <c r="D21" s="17"/>
      <c r="E21" s="17">
        <v>1749.09</v>
      </c>
      <c r="F21" s="17"/>
      <c r="G21" s="17">
        <v>1960.97</v>
      </c>
      <c r="H21" s="17">
        <v>1779.29</v>
      </c>
      <c r="I21" s="17">
        <v>2145.75</v>
      </c>
      <c r="J21" s="17">
        <v>211.88</v>
      </c>
    </row>
    <row r="24" spans="1:10" ht="15.75">
      <c r="A24" s="54" t="s">
        <v>62</v>
      </c>
    </row>
    <row r="27" spans="1:10" ht="18" customHeight="1">
      <c r="A27" s="143" t="s">
        <v>31</v>
      </c>
      <c r="B27" s="143" t="s">
        <v>32</v>
      </c>
      <c r="C27" s="145" t="s">
        <v>63</v>
      </c>
      <c r="D27" s="145"/>
      <c r="E27" s="145" t="s">
        <v>57</v>
      </c>
      <c r="F27" s="142"/>
      <c r="G27" s="142"/>
      <c r="H27" s="142"/>
      <c r="I27" s="142"/>
      <c r="J27" s="142"/>
    </row>
    <row r="28" spans="1:10" ht="18" customHeight="1">
      <c r="A28" s="143"/>
      <c r="B28" s="143"/>
      <c r="C28" s="145"/>
      <c r="D28" s="145"/>
      <c r="E28" s="141" t="s">
        <v>64</v>
      </c>
      <c r="F28" s="142"/>
      <c r="G28" s="142" t="s">
        <v>65</v>
      </c>
      <c r="H28" s="142"/>
      <c r="I28" s="142"/>
      <c r="J28" s="142"/>
    </row>
    <row r="29" spans="1:10" ht="38.25">
      <c r="A29" s="144"/>
      <c r="B29" s="144"/>
      <c r="C29" s="37" t="s">
        <v>40</v>
      </c>
      <c r="D29" s="37" t="s">
        <v>39</v>
      </c>
      <c r="E29" s="37" t="s">
        <v>40</v>
      </c>
      <c r="F29" s="37" t="s">
        <v>39</v>
      </c>
      <c r="G29" s="37" t="s">
        <v>40</v>
      </c>
      <c r="H29" s="37" t="s">
        <v>39</v>
      </c>
      <c r="I29" s="37" t="s">
        <v>58</v>
      </c>
      <c r="J29" s="37" t="s">
        <v>59</v>
      </c>
    </row>
    <row r="30" spans="1:10">
      <c r="A30" s="36" t="s">
        <v>47</v>
      </c>
      <c r="B30" s="37" t="s">
        <v>44</v>
      </c>
      <c r="C30" s="37"/>
      <c r="D30" s="72">
        <v>3.3180000000000001</v>
      </c>
      <c r="E30" s="73">
        <v>13.292999999999999</v>
      </c>
      <c r="F30" s="73">
        <v>3.4830000000000001</v>
      </c>
      <c r="G30" s="73">
        <v>12.683999999999999</v>
      </c>
      <c r="H30" s="73">
        <v>3.3460000000000001</v>
      </c>
      <c r="I30" s="73">
        <v>1.6919999999999999</v>
      </c>
      <c r="J30" s="73">
        <v>1.6539999999999999</v>
      </c>
    </row>
    <row r="31" spans="1:10" ht="25.5">
      <c r="A31" s="36" t="s">
        <v>48</v>
      </c>
      <c r="B31" s="37" t="s">
        <v>49</v>
      </c>
      <c r="C31" s="37"/>
      <c r="D31" s="75">
        <v>1960.97</v>
      </c>
      <c r="E31" s="76"/>
      <c r="F31" s="76">
        <v>2009.45</v>
      </c>
      <c r="G31" s="73"/>
      <c r="H31" s="76">
        <v>2024.93</v>
      </c>
      <c r="I31" s="76">
        <v>1977.21</v>
      </c>
      <c r="J31" s="76">
        <v>2073.7399999999998</v>
      </c>
    </row>
    <row r="32" spans="1:10" ht="38.25">
      <c r="A32" s="63" t="s">
        <v>60</v>
      </c>
      <c r="B32" s="37" t="s">
        <v>42</v>
      </c>
      <c r="C32" s="37"/>
      <c r="D32" s="64">
        <v>6506.51</v>
      </c>
      <c r="E32" s="64"/>
      <c r="F32" s="64">
        <v>6998.9</v>
      </c>
      <c r="G32" s="64"/>
      <c r="H32" s="64">
        <v>6775.41</v>
      </c>
      <c r="I32" s="64">
        <v>3345.44</v>
      </c>
      <c r="J32" s="64">
        <v>3429.97</v>
      </c>
    </row>
    <row r="33" spans="1:10">
      <c r="A33" s="36"/>
      <c r="B33" s="37"/>
      <c r="C33" s="37"/>
      <c r="D33" s="43"/>
      <c r="E33" s="64"/>
      <c r="F33" s="65"/>
      <c r="G33" s="65"/>
      <c r="H33" s="65"/>
      <c r="I33" s="65"/>
      <c r="J33" s="65"/>
    </row>
    <row r="34" spans="1:10" ht="25.5">
      <c r="A34" s="63" t="s">
        <v>66</v>
      </c>
      <c r="B34" s="37" t="s">
        <v>42</v>
      </c>
      <c r="C34" s="37"/>
      <c r="D34" s="64">
        <v>24924.880000000001</v>
      </c>
      <c r="E34" s="64"/>
      <c r="F34" s="64">
        <v>38209.65</v>
      </c>
      <c r="G34" s="64"/>
      <c r="H34" s="64">
        <v>29010.75</v>
      </c>
      <c r="I34" s="64">
        <v>14589.85</v>
      </c>
      <c r="J34" s="64">
        <v>14420.9</v>
      </c>
    </row>
    <row r="36" spans="1:10" ht="15.75">
      <c r="A36" s="54" t="s">
        <v>68</v>
      </c>
    </row>
    <row r="38" spans="1:10">
      <c r="A38" s="5" t="s">
        <v>31</v>
      </c>
      <c r="B38" s="5" t="s">
        <v>32</v>
      </c>
      <c r="C38" s="2" t="s">
        <v>70</v>
      </c>
      <c r="D38" s="1"/>
      <c r="E38" s="2" t="s">
        <v>71</v>
      </c>
      <c r="F38" s="1"/>
      <c r="G38" s="121" t="s">
        <v>72</v>
      </c>
      <c r="H38" s="122"/>
      <c r="I38" s="122"/>
      <c r="J38" s="123"/>
    </row>
    <row r="39" spans="1:10">
      <c r="A39" s="4"/>
      <c r="B39" s="4"/>
      <c r="C39" s="119"/>
      <c r="D39" s="120"/>
      <c r="E39" s="119"/>
      <c r="F39" s="120"/>
      <c r="G39" s="124"/>
      <c r="H39" s="125"/>
      <c r="I39" s="125"/>
      <c r="J39" s="126"/>
    </row>
    <row r="40" spans="1:10" ht="38.25">
      <c r="A40" s="3"/>
      <c r="B40" s="3"/>
      <c r="C40" s="37" t="s">
        <v>40</v>
      </c>
      <c r="D40" s="37" t="s">
        <v>39</v>
      </c>
      <c r="E40" s="37" t="s">
        <v>40</v>
      </c>
      <c r="F40" s="37" t="s">
        <v>39</v>
      </c>
      <c r="G40" s="37" t="s">
        <v>40</v>
      </c>
      <c r="H40" s="37" t="s">
        <v>39</v>
      </c>
      <c r="I40" s="37" t="s">
        <v>73</v>
      </c>
      <c r="J40" s="37" t="s">
        <v>74</v>
      </c>
    </row>
    <row r="41" spans="1:10" ht="25.5">
      <c r="A41" s="36" t="s">
        <v>43</v>
      </c>
      <c r="B41" s="37" t="s">
        <v>44</v>
      </c>
      <c r="C41" s="73">
        <v>372.86099999999999</v>
      </c>
      <c r="D41" s="73">
        <v>98.372</v>
      </c>
      <c r="E41" s="73">
        <v>367.923</v>
      </c>
      <c r="F41" s="74">
        <v>93.938000000000002</v>
      </c>
      <c r="G41" s="73">
        <v>367.923</v>
      </c>
      <c r="H41" s="78">
        <v>93.938000000000002</v>
      </c>
      <c r="I41" s="78">
        <v>47.165999999999997</v>
      </c>
      <c r="J41" s="78">
        <v>46.771999999999998</v>
      </c>
    </row>
    <row r="42" spans="1:10">
      <c r="A42" s="36" t="s">
        <v>45</v>
      </c>
      <c r="B42" s="37" t="s">
        <v>46</v>
      </c>
      <c r="C42" s="73">
        <v>46.779000000000003</v>
      </c>
      <c r="D42" s="73">
        <v>14.192</v>
      </c>
      <c r="E42" s="73">
        <v>46.14</v>
      </c>
      <c r="F42" s="74">
        <v>13.56</v>
      </c>
      <c r="G42" s="73">
        <v>46.14</v>
      </c>
      <c r="H42" s="78">
        <v>13.56</v>
      </c>
      <c r="I42" s="78">
        <v>13.56</v>
      </c>
      <c r="J42" s="78">
        <v>13.56</v>
      </c>
    </row>
    <row r="43" spans="1:10">
      <c r="A43" s="36" t="s">
        <v>47</v>
      </c>
      <c r="B43" s="37" t="str">
        <f>B41</f>
        <v>млн. кВт.ч</v>
      </c>
      <c r="C43" s="73">
        <v>12.683999999999999</v>
      </c>
      <c r="D43" s="73">
        <v>3.3460000000000001</v>
      </c>
      <c r="E43" s="73">
        <v>12.516999999999999</v>
      </c>
      <c r="F43" s="74">
        <v>3.1960000000000002</v>
      </c>
      <c r="G43" s="73">
        <v>12.516999999999999</v>
      </c>
      <c r="H43" s="78">
        <v>3.1960000000000002</v>
      </c>
      <c r="I43" s="78">
        <v>1.605</v>
      </c>
      <c r="J43" s="78">
        <v>1.591</v>
      </c>
    </row>
    <row r="44" spans="1:10" ht="25.5">
      <c r="A44" s="36" t="s">
        <v>48</v>
      </c>
      <c r="B44" s="37" t="s">
        <v>49</v>
      </c>
      <c r="C44" s="73"/>
      <c r="D44" s="76">
        <v>2024.93</v>
      </c>
      <c r="E44" s="76"/>
      <c r="F44" s="76">
        <v>1962.2</v>
      </c>
      <c r="G44" s="76"/>
      <c r="H44" s="77">
        <v>2039.2</v>
      </c>
      <c r="I44" s="77">
        <v>1978.41</v>
      </c>
      <c r="J44" s="77">
        <v>2100.5300000000002</v>
      </c>
    </row>
    <row r="45" spans="1:10">
      <c r="A45" s="36"/>
      <c r="B45" s="37"/>
      <c r="C45" s="75"/>
      <c r="D45" s="62"/>
      <c r="E45" s="62"/>
      <c r="F45" s="62"/>
      <c r="G45" s="62"/>
      <c r="H45" s="62"/>
      <c r="I45" s="62"/>
      <c r="J45" s="62"/>
    </row>
    <row r="46" spans="1:10" ht="38.25">
      <c r="A46" s="63" t="s">
        <v>60</v>
      </c>
      <c r="B46" s="37" t="s">
        <v>42</v>
      </c>
      <c r="C46" s="64"/>
      <c r="D46" s="64">
        <v>6775.41</v>
      </c>
      <c r="E46" s="64">
        <v>6775.41</v>
      </c>
      <c r="F46" s="64">
        <v>6270.88</v>
      </c>
      <c r="G46" s="64"/>
      <c r="H46" s="64">
        <v>6517.29</v>
      </c>
      <c r="I46" s="64">
        <v>3175.35</v>
      </c>
      <c r="J46" s="64">
        <v>3341.94</v>
      </c>
    </row>
    <row r="47" spans="1:10">
      <c r="A47" s="36"/>
      <c r="B47" s="37"/>
      <c r="C47" s="65"/>
      <c r="D47" s="65"/>
      <c r="E47" s="65"/>
      <c r="F47" s="65"/>
      <c r="G47" s="65"/>
      <c r="H47" s="65"/>
      <c r="I47" s="65"/>
      <c r="J47" s="65"/>
    </row>
    <row r="48" spans="1:10" ht="25.5">
      <c r="A48" s="63" t="s">
        <v>66</v>
      </c>
      <c r="B48" s="37" t="s">
        <v>42</v>
      </c>
      <c r="C48" s="64"/>
      <c r="D48" s="64">
        <v>23349.94</v>
      </c>
      <c r="E48" s="64">
        <v>90495.46</v>
      </c>
      <c r="F48" s="64">
        <v>34908.410000000003</v>
      </c>
      <c r="G48" s="64">
        <v>69225.86</v>
      </c>
      <c r="H48" s="64">
        <v>21508.84</v>
      </c>
      <c r="I48" s="64">
        <v>10702.59</v>
      </c>
      <c r="J48" s="64">
        <v>10806.25</v>
      </c>
    </row>
    <row r="50" spans="1:10" ht="15.75">
      <c r="A50" s="54" t="s">
        <v>75</v>
      </c>
    </row>
    <row r="53" spans="1:10">
      <c r="A53" s="5" t="s">
        <v>31</v>
      </c>
      <c r="B53" s="5" t="s">
        <v>32</v>
      </c>
      <c r="C53" s="2" t="s">
        <v>77</v>
      </c>
      <c r="D53" s="1"/>
      <c r="E53" s="2" t="s">
        <v>78</v>
      </c>
      <c r="F53" s="1"/>
      <c r="G53" s="121" t="s">
        <v>79</v>
      </c>
      <c r="H53" s="122"/>
      <c r="I53" s="122"/>
      <c r="J53" s="123"/>
    </row>
    <row r="54" spans="1:10">
      <c r="A54" s="4"/>
      <c r="B54" s="4"/>
      <c r="C54" s="119"/>
      <c r="D54" s="120"/>
      <c r="E54" s="119"/>
      <c r="F54" s="120"/>
      <c r="G54" s="124"/>
      <c r="H54" s="125"/>
      <c r="I54" s="125"/>
      <c r="J54" s="126"/>
    </row>
    <row r="55" spans="1:10" ht="38.25">
      <c r="A55" s="3"/>
      <c r="B55" s="3"/>
      <c r="C55" s="37" t="s">
        <v>40</v>
      </c>
      <c r="D55" s="37" t="s">
        <v>39</v>
      </c>
      <c r="E55" s="37" t="s">
        <v>40</v>
      </c>
      <c r="F55" s="37" t="s">
        <v>39</v>
      </c>
      <c r="G55" s="37" t="s">
        <v>40</v>
      </c>
      <c r="H55" s="37" t="s">
        <v>39</v>
      </c>
      <c r="I55" s="37" t="s">
        <v>73</v>
      </c>
      <c r="J55" s="37" t="s">
        <v>74</v>
      </c>
    </row>
    <row r="56" spans="1:10" ht="25.5">
      <c r="A56" s="36" t="s">
        <v>43</v>
      </c>
      <c r="B56" s="37" t="s">
        <v>44</v>
      </c>
      <c r="C56" s="73">
        <v>367.923</v>
      </c>
      <c r="D56" s="78">
        <v>93.938000000000002</v>
      </c>
      <c r="E56" s="73">
        <v>392.44900000000001</v>
      </c>
      <c r="F56" s="74">
        <v>99.126000000000005</v>
      </c>
      <c r="G56" s="73">
        <v>402.68099999999998</v>
      </c>
      <c r="H56" s="78">
        <v>99.126000000000005</v>
      </c>
      <c r="I56" s="78">
        <v>50.216999999999999</v>
      </c>
      <c r="J56" s="78">
        <v>48.908999999999999</v>
      </c>
    </row>
    <row r="57" spans="1:10">
      <c r="A57" s="36" t="s">
        <v>45</v>
      </c>
      <c r="B57" s="37" t="s">
        <v>46</v>
      </c>
      <c r="C57" s="73">
        <v>46.14</v>
      </c>
      <c r="D57" s="78">
        <v>13.56</v>
      </c>
      <c r="E57" s="73">
        <v>48.296999999999997</v>
      </c>
      <c r="F57" s="74">
        <v>13.419</v>
      </c>
      <c r="G57" s="73">
        <v>49.515999999999998</v>
      </c>
      <c r="H57" s="78">
        <v>13.419</v>
      </c>
      <c r="I57" s="78">
        <v>13.419</v>
      </c>
      <c r="J57" s="78">
        <v>13.419</v>
      </c>
    </row>
    <row r="58" spans="1:10">
      <c r="A58" s="36" t="s">
        <v>47</v>
      </c>
      <c r="B58" s="37" t="str">
        <f>B56</f>
        <v>млн. кВт.ч</v>
      </c>
      <c r="C58" s="73">
        <v>12.516999999999999</v>
      </c>
      <c r="D58" s="78">
        <v>3.1960000000000002</v>
      </c>
      <c r="E58" s="73">
        <v>13.349</v>
      </c>
      <c r="F58" s="74">
        <v>3.7090000000000001</v>
      </c>
      <c r="G58" s="73">
        <v>13.699</v>
      </c>
      <c r="H58" s="78">
        <v>3.3719999999999999</v>
      </c>
      <c r="I58" s="78">
        <v>1.708</v>
      </c>
      <c r="J58" s="78">
        <v>1.6639999999999999</v>
      </c>
    </row>
    <row r="59" spans="1:10" ht="25.5">
      <c r="A59" s="36" t="s">
        <v>48</v>
      </c>
      <c r="B59" s="37" t="s">
        <v>49</v>
      </c>
      <c r="C59" s="76"/>
      <c r="D59" s="77">
        <v>2039.2</v>
      </c>
      <c r="E59" s="76"/>
      <c r="F59" s="76">
        <v>1977.52</v>
      </c>
      <c r="G59" s="76"/>
      <c r="H59" s="77">
        <v>2168.7199999999998</v>
      </c>
      <c r="I59" s="77">
        <v>2063.38</v>
      </c>
      <c r="J59" s="77">
        <v>2276.85</v>
      </c>
    </row>
    <row r="60" spans="1:10">
      <c r="A60" s="36"/>
      <c r="B60" s="37"/>
      <c r="C60" s="75"/>
      <c r="D60" s="62"/>
      <c r="E60" s="62"/>
      <c r="F60" s="62"/>
      <c r="G60" s="62"/>
      <c r="H60" s="62"/>
      <c r="I60" s="62"/>
      <c r="J60" s="62"/>
    </row>
    <row r="61" spans="1:10" ht="38.25">
      <c r="A61" s="63" t="s">
        <v>60</v>
      </c>
      <c r="B61" s="37" t="s">
        <v>42</v>
      </c>
      <c r="C61" s="64"/>
      <c r="D61" s="64">
        <v>6517.29</v>
      </c>
      <c r="E61" s="64"/>
      <c r="F61" s="64">
        <v>7334.47</v>
      </c>
      <c r="G61" s="64"/>
      <c r="H61" s="64">
        <v>7312.93</v>
      </c>
      <c r="I61" s="64">
        <v>3524.25</v>
      </c>
      <c r="J61" s="64">
        <v>3788.68</v>
      </c>
    </row>
    <row r="62" spans="1:10">
      <c r="A62" s="36"/>
      <c r="B62" s="37"/>
      <c r="C62" s="65"/>
      <c r="D62" s="65"/>
      <c r="E62" s="65"/>
      <c r="F62" s="65"/>
      <c r="G62" s="65"/>
      <c r="H62" s="65"/>
      <c r="I62" s="65"/>
      <c r="J62" s="65"/>
    </row>
    <row r="63" spans="1:10" ht="25.5">
      <c r="A63" s="63" t="s">
        <v>66</v>
      </c>
      <c r="B63" s="37" t="s">
        <v>42</v>
      </c>
      <c r="C63" s="64"/>
      <c r="D63" s="64">
        <v>21508.84</v>
      </c>
      <c r="E63" s="64">
        <v>106218.42</v>
      </c>
      <c r="F63" s="64">
        <v>37856.47</v>
      </c>
      <c r="G63" s="64">
        <v>66395.37</v>
      </c>
      <c r="H63" s="64">
        <v>20796.55</v>
      </c>
      <c r="I63" s="64">
        <v>10355.049999999999</v>
      </c>
      <c r="J63" s="64">
        <v>10441.5</v>
      </c>
    </row>
    <row r="65" spans="1:10" ht="15.75">
      <c r="A65" s="54" t="s">
        <v>84</v>
      </c>
    </row>
    <row r="66" spans="1:10" ht="15.75">
      <c r="A66" s="54"/>
    </row>
    <row r="67" spans="1:10">
      <c r="A67" s="5" t="s">
        <v>31</v>
      </c>
      <c r="B67" s="5" t="s">
        <v>32</v>
      </c>
      <c r="C67" s="2" t="s">
        <v>82</v>
      </c>
      <c r="D67" s="1"/>
      <c r="E67" s="2" t="s">
        <v>81</v>
      </c>
      <c r="F67" s="1"/>
      <c r="G67" s="121" t="s">
        <v>83</v>
      </c>
      <c r="H67" s="122"/>
      <c r="I67" s="122"/>
      <c r="J67" s="123"/>
    </row>
    <row r="68" spans="1:10">
      <c r="A68" s="4"/>
      <c r="B68" s="4"/>
      <c r="C68" s="119"/>
      <c r="D68" s="120"/>
      <c r="E68" s="119"/>
      <c r="F68" s="120"/>
      <c r="G68" s="124"/>
      <c r="H68" s="125"/>
      <c r="I68" s="125"/>
      <c r="J68" s="126"/>
    </row>
    <row r="69" spans="1:10" ht="38.25">
      <c r="A69" s="3"/>
      <c r="B69" s="3"/>
      <c r="C69" s="37" t="s">
        <v>40</v>
      </c>
      <c r="D69" s="37" t="s">
        <v>39</v>
      </c>
      <c r="E69" s="37" t="s">
        <v>40</v>
      </c>
      <c r="F69" s="37" t="s">
        <v>39</v>
      </c>
      <c r="G69" s="37" t="s">
        <v>40</v>
      </c>
      <c r="H69" s="37" t="s">
        <v>39</v>
      </c>
      <c r="I69" s="37" t="s">
        <v>73</v>
      </c>
      <c r="J69" s="37" t="s">
        <v>74</v>
      </c>
    </row>
    <row r="70" spans="1:10" ht="25.5">
      <c r="A70" s="84" t="s">
        <v>43</v>
      </c>
      <c r="B70" s="85" t="s">
        <v>44</v>
      </c>
      <c r="C70" s="86">
        <v>402.68099999999998</v>
      </c>
      <c r="D70" s="86">
        <v>99.126000000000005</v>
      </c>
      <c r="E70" s="73">
        <v>403.952</v>
      </c>
      <c r="F70" s="73">
        <v>115.89100000000001</v>
      </c>
      <c r="G70" s="87">
        <v>404.536</v>
      </c>
      <c r="H70" s="87">
        <v>115.89100000000001</v>
      </c>
      <c r="I70" s="88">
        <v>58.72196970000001</v>
      </c>
      <c r="J70" s="87">
        <v>57.169030299999996</v>
      </c>
    </row>
    <row r="71" spans="1:10">
      <c r="A71" s="84" t="s">
        <v>45</v>
      </c>
      <c r="B71" s="85" t="s">
        <v>46</v>
      </c>
      <c r="C71" s="86">
        <v>49.515999999999998</v>
      </c>
      <c r="D71" s="86">
        <v>13.419</v>
      </c>
      <c r="E71" s="73">
        <v>49.905000000000001</v>
      </c>
      <c r="F71" s="73">
        <v>15.653</v>
      </c>
      <c r="G71" s="87">
        <v>49.976999999999997</v>
      </c>
      <c r="H71" s="87">
        <v>15.725</v>
      </c>
      <c r="I71" s="87">
        <v>15.725</v>
      </c>
      <c r="J71" s="87">
        <v>15.725</v>
      </c>
    </row>
    <row r="72" spans="1:10">
      <c r="A72" s="89" t="s">
        <v>50</v>
      </c>
      <c r="B72" s="90" t="str">
        <f>B70</f>
        <v>млн. кВт.ч</v>
      </c>
      <c r="C72" s="91"/>
      <c r="D72" s="92">
        <f>D73*D74+0.01</f>
        <v>7312.9338399999997</v>
      </c>
      <c r="E72" s="93">
        <f>E73*E74</f>
        <v>0</v>
      </c>
      <c r="F72" s="93">
        <f>F73*F74-0.81</f>
        <v>8916.3449999999993</v>
      </c>
      <c r="G72" s="93">
        <f>G73*G74</f>
        <v>31351.212199999998</v>
      </c>
      <c r="H72" s="93">
        <v>8982.5483000000004</v>
      </c>
      <c r="I72" s="94">
        <v>4551.4572236100003</v>
      </c>
      <c r="J72" s="95">
        <v>4431.0910763899992</v>
      </c>
    </row>
    <row r="73" spans="1:10" ht="25.5">
      <c r="A73" s="84" t="s">
        <v>48</v>
      </c>
      <c r="B73" s="85" t="s">
        <v>49</v>
      </c>
      <c r="C73" s="96"/>
      <c r="D73" s="96">
        <v>2168.7199999999998</v>
      </c>
      <c r="E73" s="76"/>
      <c r="F73" s="76">
        <v>1981.59</v>
      </c>
      <c r="G73" s="87">
        <v>2278.1</v>
      </c>
      <c r="H73" s="99">
        <v>2278.1</v>
      </c>
      <c r="I73" s="99">
        <v>2278.1</v>
      </c>
      <c r="J73" s="99">
        <v>2278.1</v>
      </c>
    </row>
    <row r="74" spans="1:10">
      <c r="A74" s="84" t="s">
        <v>47</v>
      </c>
      <c r="B74" s="85"/>
      <c r="C74" s="96">
        <v>13.699</v>
      </c>
      <c r="D74" s="97">
        <v>3.3719999999999999</v>
      </c>
      <c r="E74" s="73">
        <v>14.346</v>
      </c>
      <c r="F74" s="73">
        <v>4.5</v>
      </c>
      <c r="G74" s="87">
        <v>13.762</v>
      </c>
      <c r="H74" s="73">
        <v>3.9430000000000001</v>
      </c>
      <c r="I74" s="76">
        <v>1.9979181000000001</v>
      </c>
      <c r="J74" s="76">
        <v>1.9450818999999999</v>
      </c>
    </row>
    <row r="75" spans="1:10" ht="25.5">
      <c r="A75" s="89" t="s">
        <v>80</v>
      </c>
      <c r="B75" s="85" t="s">
        <v>42</v>
      </c>
      <c r="C75" s="98"/>
      <c r="D75" s="98">
        <f>D65+D72</f>
        <v>7312.9338399999997</v>
      </c>
      <c r="E75" s="98"/>
      <c r="F75" s="98">
        <f>F65+F72</f>
        <v>8916.3449999999993</v>
      </c>
      <c r="G75" s="98">
        <f>G65+G72</f>
        <v>31351.212199999998</v>
      </c>
      <c r="H75" s="98">
        <v>23477.564887797507</v>
      </c>
      <c r="I75" s="98">
        <v>11896.082128646998</v>
      </c>
      <c r="J75" s="98">
        <v>11581.482759150509</v>
      </c>
    </row>
    <row r="77" spans="1:10" ht="15.75">
      <c r="A77" s="54" t="s">
        <v>85</v>
      </c>
    </row>
    <row r="80" spans="1:10">
      <c r="A80" s="143" t="s">
        <v>31</v>
      </c>
      <c r="B80" s="143" t="s">
        <v>32</v>
      </c>
      <c r="C80" s="146">
        <f>C64</f>
        <v>0</v>
      </c>
      <c r="D80" s="146"/>
      <c r="E80" s="145">
        <f>E64</f>
        <v>0</v>
      </c>
      <c r="F80" s="145"/>
      <c r="G80" s="147">
        <f>G64</f>
        <v>0</v>
      </c>
      <c r="H80" s="148"/>
      <c r="I80" s="148"/>
      <c r="J80" s="149"/>
    </row>
    <row r="81" spans="1:10">
      <c r="A81" s="143"/>
      <c r="B81" s="143"/>
      <c r="C81" s="146"/>
      <c r="D81" s="146"/>
      <c r="E81" s="145"/>
      <c r="F81" s="145"/>
      <c r="G81" s="150"/>
      <c r="H81" s="151"/>
      <c r="I81" s="151"/>
      <c r="J81" s="152"/>
    </row>
    <row r="82" spans="1:10" ht="38.25">
      <c r="A82" s="143"/>
      <c r="B82" s="143"/>
      <c r="C82" s="100" t="s">
        <v>40</v>
      </c>
      <c r="D82" s="100" t="s">
        <v>39</v>
      </c>
      <c r="E82" s="100" t="s">
        <v>40</v>
      </c>
      <c r="F82" s="100" t="s">
        <v>39</v>
      </c>
      <c r="G82" s="100" t="s">
        <v>40</v>
      </c>
      <c r="H82" s="100" t="s">
        <v>39</v>
      </c>
      <c r="I82" s="100" t="s">
        <v>88</v>
      </c>
      <c r="J82" s="100" t="s">
        <v>89</v>
      </c>
    </row>
    <row r="83" spans="1:10" ht="25.5">
      <c r="A83" s="101" t="s">
        <v>43</v>
      </c>
      <c r="B83" s="102" t="s">
        <v>44</v>
      </c>
      <c r="C83" s="86">
        <v>404.536</v>
      </c>
      <c r="D83" s="86">
        <v>115.89100000000001</v>
      </c>
      <c r="E83" s="73">
        <v>414.28899999999999</v>
      </c>
      <c r="F83" s="73">
        <v>113.958</v>
      </c>
      <c r="G83" s="87">
        <v>414.30799999999999</v>
      </c>
      <c r="H83" s="87">
        <v>113.976</v>
      </c>
      <c r="I83" s="87">
        <v>58.423999999999999</v>
      </c>
      <c r="J83" s="87">
        <v>55.552</v>
      </c>
    </row>
    <row r="84" spans="1:10">
      <c r="A84" s="101" t="s">
        <v>45</v>
      </c>
      <c r="B84" s="102" t="s">
        <v>46</v>
      </c>
      <c r="C84" s="86">
        <v>49.976999999999997</v>
      </c>
      <c r="D84" s="86">
        <v>15.725</v>
      </c>
      <c r="E84" s="73">
        <v>51.097999999999999</v>
      </c>
      <c r="F84" s="73">
        <v>15.385999999999999</v>
      </c>
      <c r="G84" s="87">
        <v>51.103000000000002</v>
      </c>
      <c r="H84" s="87">
        <v>15.385999999999999</v>
      </c>
      <c r="I84" s="87">
        <v>15.385999999999999</v>
      </c>
      <c r="J84" s="87">
        <v>15.385999999999999</v>
      </c>
    </row>
    <row r="85" spans="1:10">
      <c r="A85" s="101" t="s">
        <v>50</v>
      </c>
      <c r="B85" s="102" t="s">
        <v>44</v>
      </c>
      <c r="C85" s="86"/>
      <c r="D85" s="103">
        <v>9569.5921400000007</v>
      </c>
      <c r="E85" s="75"/>
      <c r="F85" s="75">
        <v>8771.3292000000001</v>
      </c>
      <c r="G85" s="75">
        <v>0</v>
      </c>
      <c r="H85" s="75">
        <v>9859.7900100000006</v>
      </c>
      <c r="I85" s="96">
        <v>4887.48351</v>
      </c>
      <c r="J85" s="96">
        <v>4972.3064999999997</v>
      </c>
    </row>
    <row r="86" spans="1:10" ht="25.5">
      <c r="A86" s="101" t="s">
        <v>48</v>
      </c>
      <c r="B86" s="102" t="s">
        <v>49</v>
      </c>
      <c r="C86" s="96"/>
      <c r="D86" s="96">
        <v>2426.98</v>
      </c>
      <c r="E86" s="76"/>
      <c r="F86" s="76">
        <v>2066.8000000000002</v>
      </c>
      <c r="G86" s="87"/>
      <c r="H86" s="96">
        <v>2543.1493448542692</v>
      </c>
      <c r="I86" s="96">
        <v>2459.73</v>
      </c>
      <c r="J86" s="96">
        <v>2630.85</v>
      </c>
    </row>
    <row r="87" spans="1:10">
      <c r="A87" s="101" t="s">
        <v>47</v>
      </c>
      <c r="B87" s="102"/>
      <c r="C87" s="97">
        <v>13.762</v>
      </c>
      <c r="D87" s="97">
        <v>3.9430000000000001</v>
      </c>
      <c r="E87" s="73">
        <v>14.346</v>
      </c>
      <c r="F87" s="73">
        <v>4.2439999999999998</v>
      </c>
      <c r="G87" s="87">
        <v>14.093999999999999</v>
      </c>
      <c r="H87" s="87">
        <v>3.8769999999999998</v>
      </c>
      <c r="I87" s="87">
        <v>1.9870000000000001</v>
      </c>
      <c r="J87" s="87">
        <v>1.89</v>
      </c>
    </row>
    <row r="88" spans="1:10" ht="25.5">
      <c r="A88" s="101" t="s">
        <v>80</v>
      </c>
      <c r="B88" s="102" t="s">
        <v>42</v>
      </c>
      <c r="C88" s="104"/>
      <c r="D88" s="104">
        <v>22038.680284342288</v>
      </c>
      <c r="E88" s="104"/>
      <c r="F88" s="104">
        <v>70470.089200000017</v>
      </c>
      <c r="G88" s="104">
        <v>414.22</v>
      </c>
      <c r="H88" s="104">
        <v>22767.880010000001</v>
      </c>
      <c r="I88" s="104">
        <v>11504.173510000001</v>
      </c>
      <c r="J88" s="104">
        <v>11263.7065</v>
      </c>
    </row>
    <row r="90" spans="1:10" ht="13.15" customHeight="1">
      <c r="A90" s="54" t="s">
        <v>90</v>
      </c>
    </row>
    <row r="93" spans="1:10" ht="25.5">
      <c r="A93" s="110" t="s">
        <v>31</v>
      </c>
      <c r="B93" s="110" t="s">
        <v>32</v>
      </c>
      <c r="C93" s="12" t="s">
        <v>92</v>
      </c>
      <c r="D93" s="11"/>
      <c r="E93" s="12" t="s">
        <v>93</v>
      </c>
      <c r="F93" s="8"/>
      <c r="G93" s="10" t="s">
        <v>94</v>
      </c>
      <c r="H93" s="9"/>
      <c r="I93" s="9"/>
      <c r="J93" s="7"/>
    </row>
    <row r="94" spans="1:10" ht="38.25">
      <c r="A94" s="110"/>
      <c r="B94" s="110"/>
      <c r="C94" s="109" t="s">
        <v>40</v>
      </c>
      <c r="D94" s="109" t="s">
        <v>39</v>
      </c>
      <c r="E94" s="109" t="s">
        <v>40</v>
      </c>
      <c r="F94" s="109" t="s">
        <v>39</v>
      </c>
      <c r="G94" s="109" t="s">
        <v>40</v>
      </c>
      <c r="H94" s="109" t="s">
        <v>39</v>
      </c>
      <c r="I94" s="109" t="s">
        <v>88</v>
      </c>
      <c r="J94" s="109" t="s">
        <v>89</v>
      </c>
    </row>
    <row r="95" spans="1:10" ht="25.5">
      <c r="A95" s="101" t="s">
        <v>43</v>
      </c>
      <c r="B95" s="102" t="s">
        <v>44</v>
      </c>
      <c r="C95" s="86">
        <v>414.30799999999999</v>
      </c>
      <c r="D95" s="86">
        <v>113.976</v>
      </c>
      <c r="E95" s="73">
        <v>465.58300000000003</v>
      </c>
      <c r="F95" s="73">
        <v>108.401</v>
      </c>
      <c r="G95" s="87">
        <v>465.58100000000002</v>
      </c>
      <c r="H95" s="87">
        <v>108.402</v>
      </c>
      <c r="I95" s="87">
        <v>54.981000000000002</v>
      </c>
      <c r="J95" s="87">
        <v>53.420999999999999</v>
      </c>
    </row>
    <row r="96" spans="1:10">
      <c r="A96" s="101" t="s">
        <v>45</v>
      </c>
      <c r="B96" s="102" t="s">
        <v>46</v>
      </c>
      <c r="C96" s="86">
        <v>51.103000000000002</v>
      </c>
      <c r="D96" s="86">
        <v>15.385999999999999</v>
      </c>
      <c r="E96" s="73">
        <v>57.101999999999997</v>
      </c>
      <c r="F96" s="73">
        <v>14.631</v>
      </c>
      <c r="G96" s="87">
        <v>57.101999999999997</v>
      </c>
      <c r="H96" s="87">
        <v>14.631</v>
      </c>
      <c r="I96" s="87">
        <v>14.631</v>
      </c>
      <c r="J96" s="87">
        <v>14.631</v>
      </c>
    </row>
    <row r="97" spans="1:10">
      <c r="A97" s="106" t="s">
        <v>50</v>
      </c>
      <c r="B97" s="107" t="str">
        <f>B95</f>
        <v>млн. кВт.ч</v>
      </c>
      <c r="C97" s="91"/>
      <c r="D97" s="92">
        <v>9859.7900000000009</v>
      </c>
      <c r="E97" s="93"/>
      <c r="F97" s="93">
        <v>7782.71</v>
      </c>
      <c r="G97" s="93">
        <v>0</v>
      </c>
      <c r="H97" s="93">
        <v>9916.74</v>
      </c>
      <c r="I97" s="95">
        <v>4883.63</v>
      </c>
      <c r="J97" s="95">
        <v>5033.1099999999997</v>
      </c>
    </row>
    <row r="98" spans="1:10" ht="25.5">
      <c r="A98" s="101" t="s">
        <v>48</v>
      </c>
      <c r="B98" s="102" t="s">
        <v>49</v>
      </c>
      <c r="C98" s="96"/>
      <c r="D98" s="96">
        <v>2543.15</v>
      </c>
      <c r="E98" s="76"/>
      <c r="F98" s="76">
        <v>2111.63</v>
      </c>
      <c r="G98" s="87"/>
      <c r="H98" s="96">
        <v>2688.92</v>
      </c>
      <c r="I98" s="96">
        <v>2610.17</v>
      </c>
      <c r="J98" s="96">
        <v>2770.01</v>
      </c>
    </row>
    <row r="99" spans="1:10">
      <c r="A99" s="101" t="s">
        <v>47</v>
      </c>
      <c r="B99" s="102"/>
      <c r="C99" s="97">
        <v>14.093999999999999</v>
      </c>
      <c r="D99" s="97">
        <v>3.8769999999999998</v>
      </c>
      <c r="E99" s="73"/>
      <c r="F99" s="73">
        <v>3.6859999999999999</v>
      </c>
      <c r="G99" s="87">
        <v>15.839</v>
      </c>
      <c r="H99" s="87">
        <v>3.6880000000000002</v>
      </c>
      <c r="I99" s="87">
        <v>1.871</v>
      </c>
      <c r="J99" s="87">
        <v>1.8169999999999999</v>
      </c>
    </row>
    <row r="100" spans="1:10" ht="25.5">
      <c r="A100" s="106" t="s">
        <v>80</v>
      </c>
      <c r="B100" s="102" t="s">
        <v>42</v>
      </c>
      <c r="C100" s="108"/>
      <c r="D100" s="108">
        <v>22767.88</v>
      </c>
      <c r="E100" s="108"/>
      <c r="F100" s="108">
        <v>69152.91</v>
      </c>
      <c r="G100" s="108">
        <v>474.9</v>
      </c>
      <c r="H100" s="108">
        <v>22960.59</v>
      </c>
      <c r="I100" s="108">
        <v>11499.49</v>
      </c>
      <c r="J100" s="108">
        <v>11461.1</v>
      </c>
    </row>
    <row r="103" spans="1:10" ht="46.9" customHeight="1">
      <c r="A103" s="6" t="s">
        <v>95</v>
      </c>
      <c r="B103" s="6"/>
      <c r="C103" s="6"/>
      <c r="D103" s="6"/>
      <c r="E103" s="6"/>
      <c r="F103" s="6"/>
      <c r="G103" s="6"/>
      <c r="H103" s="6"/>
      <c r="I103" s="6"/>
      <c r="J103" s="6"/>
    </row>
    <row r="105" spans="1:10" ht="25.5">
      <c r="A105" s="110" t="s">
        <v>31</v>
      </c>
      <c r="B105" s="110" t="s">
        <v>32</v>
      </c>
      <c r="C105" s="12" t="s">
        <v>97</v>
      </c>
      <c r="D105" s="11"/>
      <c r="E105" s="10" t="s">
        <v>98</v>
      </c>
      <c r="F105" s="9"/>
    </row>
    <row r="106" spans="1:10" ht="25.5">
      <c r="A106" s="110"/>
      <c r="B106" s="110"/>
      <c r="C106" s="109" t="s">
        <v>40</v>
      </c>
      <c r="D106" s="109" t="s">
        <v>39</v>
      </c>
      <c r="E106" s="109" t="s">
        <v>40</v>
      </c>
      <c r="F106" s="109" t="s">
        <v>39</v>
      </c>
    </row>
    <row r="107" spans="1:10" ht="25.5">
      <c r="A107" s="101" t="s">
        <v>43</v>
      </c>
      <c r="B107" s="102" t="s">
        <v>44</v>
      </c>
      <c r="C107" s="86">
        <v>465.58100000000002</v>
      </c>
      <c r="D107" s="86">
        <v>108.402</v>
      </c>
      <c r="E107" s="87">
        <v>482.02499999999998</v>
      </c>
      <c r="F107" s="87">
        <v>111.795</v>
      </c>
    </row>
    <row r="108" spans="1:10">
      <c r="A108" s="101" t="s">
        <v>45</v>
      </c>
      <c r="B108" s="102" t="s">
        <v>46</v>
      </c>
      <c r="C108" s="86">
        <v>57.101999999999997</v>
      </c>
      <c r="D108" s="86">
        <v>14.631</v>
      </c>
      <c r="E108" s="87">
        <v>59.119</v>
      </c>
      <c r="F108" s="87">
        <v>15.093999999999999</v>
      </c>
    </row>
    <row r="109" spans="1:10">
      <c r="A109" s="106" t="s">
        <v>50</v>
      </c>
      <c r="B109" s="107" t="str">
        <f>B107</f>
        <v>млн. кВт.ч</v>
      </c>
      <c r="C109" s="91">
        <v>0</v>
      </c>
      <c r="D109" s="92">
        <v>9916.74</v>
      </c>
      <c r="E109" s="93">
        <v>0</v>
      </c>
      <c r="F109" s="93">
        <v>11562.68</v>
      </c>
    </row>
    <row r="110" spans="1:10" ht="25.5">
      <c r="A110" s="101" t="s">
        <v>48</v>
      </c>
      <c r="B110" s="102" t="s">
        <v>49</v>
      </c>
      <c r="C110" s="96"/>
      <c r="D110" s="96">
        <v>2688.92</v>
      </c>
      <c r="E110" s="87"/>
      <c r="F110" s="96">
        <v>3040.41</v>
      </c>
    </row>
    <row r="111" spans="1:10">
      <c r="A111" s="101" t="s">
        <v>47</v>
      </c>
      <c r="B111" s="102"/>
      <c r="C111" s="97">
        <v>15.839</v>
      </c>
      <c r="D111" s="97">
        <v>3.6880000000000002</v>
      </c>
      <c r="E111" s="87">
        <v>16.398</v>
      </c>
      <c r="F111" s="87">
        <v>3.8029999999999999</v>
      </c>
    </row>
    <row r="112" spans="1:10" ht="25.5">
      <c r="A112" s="106" t="s">
        <v>80</v>
      </c>
      <c r="B112" s="102" t="s">
        <v>42</v>
      </c>
      <c r="C112" s="108">
        <v>474.9</v>
      </c>
      <c r="D112" s="108">
        <v>22960.59</v>
      </c>
      <c r="E112" s="108">
        <v>358.39</v>
      </c>
      <c r="F112" s="108" t="s">
        <v>96</v>
      </c>
    </row>
    <row r="114" spans="1:10" ht="43.15" customHeight="1">
      <c r="A114" s="6" t="s">
        <v>103</v>
      </c>
      <c r="B114" s="6"/>
      <c r="C114" s="6"/>
      <c r="D114" s="6"/>
      <c r="E114" s="6"/>
      <c r="F114" s="6"/>
      <c r="G114" s="6"/>
      <c r="H114" s="6"/>
      <c r="I114" s="6"/>
      <c r="J114" s="6"/>
    </row>
    <row r="115" spans="1:10" ht="25.5">
      <c r="A115" s="110" t="s">
        <v>31</v>
      </c>
      <c r="B115" s="110" t="s">
        <v>32</v>
      </c>
      <c r="C115" s="12" t="s">
        <v>101</v>
      </c>
      <c r="D115" s="11"/>
      <c r="E115" s="10" t="s">
        <v>102</v>
      </c>
      <c r="F115" s="9"/>
    </row>
    <row r="116" spans="1:10" ht="25.5">
      <c r="A116" s="110"/>
      <c r="B116" s="110"/>
      <c r="C116" s="109" t="s">
        <v>40</v>
      </c>
      <c r="D116" s="109" t="s">
        <v>39</v>
      </c>
      <c r="E116" s="109" t="s">
        <v>40</v>
      </c>
      <c r="F116" s="109" t="s">
        <v>39</v>
      </c>
    </row>
    <row r="117" spans="1:10" ht="25.5">
      <c r="A117" s="101" t="s">
        <v>43</v>
      </c>
      <c r="B117" s="102" t="s">
        <v>44</v>
      </c>
      <c r="C117" s="86">
        <v>482.02499999999998</v>
      </c>
      <c r="D117" s="86">
        <v>111.795</v>
      </c>
      <c r="E117" s="117">
        <v>482.17599999999999</v>
      </c>
      <c r="F117" s="112">
        <v>110.15900000000001</v>
      </c>
    </row>
    <row r="118" spans="1:10">
      <c r="A118" s="101" t="s">
        <v>45</v>
      </c>
      <c r="B118" s="102" t="s">
        <v>46</v>
      </c>
      <c r="C118" s="86">
        <v>59.119</v>
      </c>
      <c r="D118" s="86">
        <v>15.093999999999999</v>
      </c>
      <c r="E118" s="118">
        <v>59.292999999999999</v>
      </c>
      <c r="F118" s="114">
        <v>15.058</v>
      </c>
    </row>
    <row r="119" spans="1:10">
      <c r="A119" s="106" t="s">
        <v>50</v>
      </c>
      <c r="B119" s="107" t="str">
        <f>B117</f>
        <v>млн. кВт.ч</v>
      </c>
      <c r="C119" s="91">
        <v>0</v>
      </c>
      <c r="D119" s="92">
        <v>11562.68</v>
      </c>
      <c r="E119" s="113"/>
      <c r="F119" s="115">
        <v>9109.9</v>
      </c>
    </row>
    <row r="120" spans="1:10" ht="25.5">
      <c r="A120" s="101" t="s">
        <v>48</v>
      </c>
      <c r="B120" s="102" t="s">
        <v>49</v>
      </c>
      <c r="C120" s="96"/>
      <c r="D120" s="96">
        <v>3040.41</v>
      </c>
      <c r="E120" s="113"/>
      <c r="F120" s="116">
        <v>2432.2800000000002</v>
      </c>
    </row>
    <row r="121" spans="1:10">
      <c r="A121" s="101" t="s">
        <v>47</v>
      </c>
      <c r="B121" s="102"/>
      <c r="C121" s="97">
        <v>16.398</v>
      </c>
      <c r="D121" s="97">
        <v>3.8029999999999999</v>
      </c>
      <c r="E121" s="118">
        <v>16.391999999999999</v>
      </c>
      <c r="F121" s="114">
        <v>3.7450000000000001</v>
      </c>
    </row>
  </sheetData>
  <mergeCells count="46">
    <mergeCell ref="C80:D81"/>
    <mergeCell ref="E80:F81"/>
    <mergeCell ref="G80:J81"/>
    <mergeCell ref="A80:A82"/>
    <mergeCell ref="B80:B82"/>
    <mergeCell ref="A53:A55"/>
    <mergeCell ref="B53:B55"/>
    <mergeCell ref="C53:D54"/>
    <mergeCell ref="E53:F54"/>
    <mergeCell ref="G53:J54"/>
    <mergeCell ref="E28:F28"/>
    <mergeCell ref="G28:J28"/>
    <mergeCell ref="A27:A29"/>
    <mergeCell ref="B27:B29"/>
    <mergeCell ref="C27:D28"/>
    <mergeCell ref="E27:J27"/>
    <mergeCell ref="A1:J1"/>
    <mergeCell ref="A3:A4"/>
    <mergeCell ref="B3:B4"/>
    <mergeCell ref="D3:E3"/>
    <mergeCell ref="F3:G3"/>
    <mergeCell ref="F15:I15"/>
    <mergeCell ref="J15:J16"/>
    <mergeCell ref="A15:A16"/>
    <mergeCell ref="B15:B16"/>
    <mergeCell ref="C15:C16"/>
    <mergeCell ref="D15:E15"/>
    <mergeCell ref="C38:D39"/>
    <mergeCell ref="E38:F39"/>
    <mergeCell ref="G38:J39"/>
    <mergeCell ref="A38:A40"/>
    <mergeCell ref="B38:B40"/>
    <mergeCell ref="A67:A69"/>
    <mergeCell ref="B67:B69"/>
    <mergeCell ref="C67:D68"/>
    <mergeCell ref="E67:F68"/>
    <mergeCell ref="G67:J68"/>
    <mergeCell ref="C115:D115"/>
    <mergeCell ref="E115:F115"/>
    <mergeCell ref="C93:D93"/>
    <mergeCell ref="E93:F93"/>
    <mergeCell ref="G93:J93"/>
    <mergeCell ref="A103:J103"/>
    <mergeCell ref="C105:D105"/>
    <mergeCell ref="E105:F105"/>
    <mergeCell ref="A114:J114"/>
  </mergeCells>
  <pageMargins left="0.75" right="0.75" top="1" bottom="1" header="0.5" footer="0.5"/>
  <pageSetup paperSize="9" scale="7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потери1</vt:lpstr>
      <vt:lpstr>потери 2</vt:lpstr>
    </vt:vector>
  </TitlesOfParts>
  <Company>ОАО "Омский каучук"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Жаркова</dc:creator>
  <cp:lastModifiedBy>raskotova_na</cp:lastModifiedBy>
  <dcterms:created xsi:type="dcterms:W3CDTF">2014-09-25T09:00:00Z</dcterms:created>
  <dcterms:modified xsi:type="dcterms:W3CDTF">2025-07-18T09:07:30Z</dcterms:modified>
  <cp:version>1048576</cp:version>
</cp:coreProperties>
</file>