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8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org">[1]Титульный!$G$18</definedName>
  </definedNames>
  <calcPr calcId="125725"/>
</workbook>
</file>

<file path=xl/calcChain.xml><?xml version="1.0" encoding="utf-8"?>
<calcChain xmlns="http://schemas.openxmlformats.org/spreadsheetml/2006/main">
  <c r="D75" i="1"/>
  <c r="D74"/>
  <c r="D73"/>
  <c r="H70"/>
  <c r="F70"/>
  <c r="D69"/>
  <c r="G68"/>
  <c r="G67" s="1"/>
  <c r="G70" s="1"/>
  <c r="E68"/>
  <c r="E67" s="1"/>
  <c r="E70" s="1"/>
  <c r="D65"/>
  <c r="D63"/>
  <c r="H61"/>
  <c r="H55" s="1"/>
  <c r="G61"/>
  <c r="F61"/>
  <c r="F55" s="1"/>
  <c r="E61"/>
  <c r="D60"/>
  <c r="D59"/>
  <c r="G58"/>
  <c r="D58" s="1"/>
  <c r="D57"/>
  <c r="D56"/>
  <c r="G54"/>
  <c r="D54" s="1"/>
  <c r="D53"/>
  <c r="D52"/>
  <c r="D51"/>
  <c r="H49"/>
  <c r="F49"/>
  <c r="E49"/>
  <c r="E47"/>
  <c r="H46"/>
  <c r="G46"/>
  <c r="F46"/>
  <c r="H44"/>
  <c r="G44"/>
  <c r="F44"/>
  <c r="E44"/>
  <c r="G42"/>
  <c r="D42" s="1"/>
  <c r="H41"/>
  <c r="F41"/>
  <c r="E41"/>
  <c r="D40"/>
  <c r="H36"/>
  <c r="F36"/>
  <c r="D35"/>
  <c r="D34"/>
  <c r="G33"/>
  <c r="G36" s="1"/>
  <c r="E33"/>
  <c r="E36" s="1"/>
  <c r="D31"/>
  <c r="D29"/>
  <c r="H27"/>
  <c r="H21" s="1"/>
  <c r="G27"/>
  <c r="F27"/>
  <c r="F21" s="1"/>
  <c r="E27"/>
  <c r="D26"/>
  <c r="D25"/>
  <c r="G24"/>
  <c r="D24" s="1"/>
  <c r="D23"/>
  <c r="D22"/>
  <c r="D20"/>
  <c r="D19"/>
  <c r="D18"/>
  <c r="D17"/>
  <c r="H15"/>
  <c r="F15"/>
  <c r="E15"/>
  <c r="D13"/>
  <c r="H12"/>
  <c r="G12"/>
  <c r="F12"/>
  <c r="E12"/>
  <c r="H10"/>
  <c r="G10"/>
  <c r="F10"/>
  <c r="E10"/>
  <c r="D8"/>
  <c r="H7"/>
  <c r="G7"/>
  <c r="F7"/>
  <c r="E7"/>
  <c r="D6"/>
  <c r="G21" l="1"/>
  <c r="D27"/>
  <c r="G5"/>
  <c r="D12"/>
  <c r="E21"/>
  <c r="D21" s="1"/>
  <c r="D70"/>
  <c r="H39"/>
  <c r="H71" s="1"/>
  <c r="G55"/>
  <c r="D61"/>
  <c r="E5"/>
  <c r="D44"/>
  <c r="F39"/>
  <c r="F71" s="1"/>
  <c r="D68"/>
  <c r="D10"/>
  <c r="E64"/>
  <c r="G50" s="1"/>
  <c r="E55"/>
  <c r="D55" s="1"/>
  <c r="F5"/>
  <c r="F37" s="1"/>
  <c r="H5"/>
  <c r="H37" s="1"/>
  <c r="D7"/>
  <c r="D64"/>
  <c r="D36"/>
  <c r="E30"/>
  <c r="E37" s="1"/>
  <c r="D33"/>
  <c r="G41"/>
  <c r="E46"/>
  <c r="D46" s="1"/>
  <c r="D47"/>
  <c r="D67"/>
  <c r="D5" l="1"/>
  <c r="G39"/>
  <c r="D41"/>
  <c r="D30"/>
  <c r="G16"/>
  <c r="D50"/>
  <c r="G49"/>
  <c r="D49" s="1"/>
  <c r="E39"/>
  <c r="E71" l="1"/>
  <c r="D39"/>
  <c r="D16"/>
  <c r="G15"/>
  <c r="G32"/>
  <c r="D15" l="1"/>
  <c r="G37"/>
  <c r="D37" s="1"/>
  <c r="D32"/>
  <c r="G66"/>
  <c r="D66" l="1"/>
  <c r="G71"/>
  <c r="D71" s="1"/>
</calcChain>
</file>

<file path=xl/sharedStrings.xml><?xml version="1.0" encoding="utf-8"?>
<sst xmlns="http://schemas.openxmlformats.org/spreadsheetml/2006/main" count="188" uniqueCount="152">
  <si>
    <t>ВН</t>
  </si>
  <si>
    <t>СН1</t>
  </si>
  <si>
    <t>СН2</t>
  </si>
  <si>
    <t>Поступление в сеть из других уровней напряжения (трансформация)</t>
  </si>
  <si>
    <t xml:space="preserve">НН </t>
  </si>
  <si>
    <t>Отпуск в сеть других уровней напряжения</t>
  </si>
  <si>
    <t>Хозяйственные нужды организации</t>
  </si>
  <si>
    <t>Генерация на установках организации (совмещение деятельности)</t>
  </si>
  <si>
    <t>Собственное потребление (совмещение деятельности)</t>
  </si>
  <si>
    <t>Небаланс</t>
  </si>
  <si>
    <t>Баланс об отпуске (передаче) электроэнергии и мощности ПАО "Омский каучук" в 2018 г. факт</t>
  </si>
  <si>
    <t>I. Электроэнергия (тыс. кВт ч)</t>
  </si>
  <si>
    <t>1</t>
  </si>
  <si>
    <t>Поступление в сеть из других организаций:</t>
  </si>
  <si>
    <t>1.1</t>
  </si>
  <si>
    <t>из сетей ПАО "ФСК ЕЭС"</t>
  </si>
  <si>
    <t>1.2</t>
  </si>
  <si>
    <t>от генерирующих компаний и блок-станций:</t>
  </si>
  <si>
    <t>1.2.1</t>
  </si>
  <si>
    <t>АО "ТГК - 11"</t>
  </si>
  <si>
    <t>Добавить организацию</t>
  </si>
  <si>
    <t>1.3</t>
  </si>
  <si>
    <t>от несетевых организаций:</t>
  </si>
  <si>
    <t>230</t>
  </si>
  <si>
    <t>1.4</t>
  </si>
  <si>
    <t>от смежных сетевых организаций:</t>
  </si>
  <si>
    <t>430</t>
  </si>
  <si>
    <t>1.4.1</t>
  </si>
  <si>
    <t>Филиал ПАО "МРСК Сибири" - "Омскэнерго"</t>
  </si>
  <si>
    <t>2</t>
  </si>
  <si>
    <t>630</t>
  </si>
  <si>
    <t>2.1</t>
  </si>
  <si>
    <t>640</t>
  </si>
  <si>
    <t>2.2</t>
  </si>
  <si>
    <t>650</t>
  </si>
  <si>
    <t>2.3</t>
  </si>
  <si>
    <t>660</t>
  </si>
  <si>
    <t>2.4</t>
  </si>
  <si>
    <t>670</t>
  </si>
  <si>
    <t>3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</si>
  <si>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</si>
  <si>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</si>
  <si>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</si>
  <si>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</si>
  <si>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</si>
  <si>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энергии, в том числе:</t>
  </si>
  <si>
    <t>700</t>
  </si>
  <si>
    <t>4.1.1</t>
  </si>
  <si>
    <t>потребителям, опосредованно подключенным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</si>
  <si>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</si>
  <si>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</si>
  <si>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</si>
  <si>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</si>
  <si>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</si>
  <si>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</si>
  <si>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</si>
  <si>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</si>
  <si>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740</t>
  </si>
  <si>
    <t>4.3</t>
  </si>
  <si>
    <t>смежным сетевым организациям:</t>
  </si>
  <si>
    <t>750</t>
  </si>
  <si>
    <t>4.4</t>
  </si>
  <si>
    <t>населению и приравненным к нему категориям</t>
  </si>
  <si>
    <t>950</t>
  </si>
  <si>
    <t>5</t>
  </si>
  <si>
    <t>960</t>
  </si>
  <si>
    <t>6</t>
  </si>
  <si>
    <t>970</t>
  </si>
  <si>
    <t>7</t>
  </si>
  <si>
    <t>980</t>
  </si>
  <si>
    <t>8</t>
  </si>
  <si>
    <t>Общий объем потерь (фактические объемы),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</si>
  <si>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</si>
  <si>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</si>
  <si>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</si>
  <si>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</si>
  <si>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</si>
  <si>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(объемы потерь учтенные в сводном прогнозном балансе)</t>
  </si>
  <si>
    <t>1010</t>
  </si>
  <si>
    <t>10</t>
  </si>
  <si>
    <t>Объем превышения фактических объемов потерь электрической энергии над объемами потерь, учтенными в сводном прогнозном балансе за соответствующий расчетный период</t>
  </si>
  <si>
    <t>1020</t>
  </si>
  <si>
    <t>11</t>
  </si>
  <si>
    <t>1030</t>
  </si>
  <si>
    <t>II. Мощность (МВт)</t>
  </si>
  <si>
    <t>12</t>
  </si>
  <si>
    <t>1040</t>
  </si>
  <si>
    <t>12.1</t>
  </si>
  <si>
    <t>1050</t>
  </si>
  <si>
    <t>12.2</t>
  </si>
  <si>
    <t>1060</t>
  </si>
  <si>
    <t>12.2.1</t>
  </si>
  <si>
    <t>12.3</t>
  </si>
  <si>
    <t>1260</t>
  </si>
  <si>
    <t>12.4</t>
  </si>
  <si>
    <t>1460</t>
  </si>
  <si>
    <t>12.4.1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</si>
  <si>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</si>
  <si>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</si>
  <si>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</si>
  <si>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</si>
  <si>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</si>
  <si>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</si>
  <si>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</si>
  <si>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</si>
  <si>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</si>
  <si>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</si>
  <si>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</si>
  <si>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</si>
  <si>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</si>
  <si>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</si>
  <si>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</si>
  <si>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</si>
  <si>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</si>
  <si>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</si>
  <si>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</si>
  <si>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</si>
  <si>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</si>
  <si>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</si>
  <si>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</si>
  <si>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</si>
  <si>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</si>
  <si>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</si>
  <si>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</si>
  <si>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</si>
  <si>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</si>
  <si>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</si>
  <si>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</si>
  <si>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</si>
  <si>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</si>
  <si>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</si>
  <si>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</si>
  <si>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</si>
  <si>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</si>
  <si>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</si>
  <si>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</si>
  <si>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</si>
  <si>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</si>
  <si>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</si>
  <si>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</si>
  <si>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</si>
  <si>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</si>
  <si>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 (МВт)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</si>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</sst>
</file>

<file path=xl/styles.xml><?xml version="1.0" encoding="utf-8"?>
<styleSheet xmlns="http://schemas.openxmlformats.org/spreadsheetml/2006/main">
  <numFmts count="2">
    <numFmt numFmtId="164" formatCode="#,##0.0000"/>
    <numFmt numFmtId="165" formatCode="#,##0.000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9"/>
      <name val="Tahoma"/>
      <family val="2"/>
      <charset val="204"/>
    </font>
    <font>
      <b/>
      <sz val="10"/>
      <color indexed="63"/>
      <name val="Tahoma"/>
      <family val="2"/>
      <charset val="204"/>
    </font>
    <font>
      <sz val="9"/>
      <color indexed="63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9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lightDown">
        <fgColor indexed="22"/>
      </patternFill>
    </fill>
  </fills>
  <borders count="9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</borders>
  <cellStyleXfs count="5">
    <xf numFmtId="0" fontId="0" fillId="0" borderId="0"/>
    <xf numFmtId="0" fontId="1" fillId="0" borderId="0"/>
    <xf numFmtId="49" fontId="3" fillId="0" borderId="0" applyBorder="0">
      <alignment vertical="top"/>
    </xf>
    <xf numFmtId="0" fontId="2" fillId="0" borderId="0"/>
    <xf numFmtId="0" fontId="2" fillId="0" borderId="0"/>
  </cellStyleXfs>
  <cellXfs count="39">
    <xf numFmtId="0" fontId="0" fillId="0" borderId="0" xfId="0"/>
    <xf numFmtId="0" fontId="4" fillId="0" borderId="1" xfId="1" applyFont="1" applyFill="1" applyBorder="1" applyAlignment="1" applyProtection="1">
      <alignment horizontal="justify" vertical="top"/>
    </xf>
    <xf numFmtId="49" fontId="5" fillId="4" borderId="3" xfId="2" applyFont="1" applyFill="1" applyBorder="1" applyAlignment="1">
      <alignment horizontal="center" vertical="center"/>
    </xf>
    <xf numFmtId="49" fontId="5" fillId="4" borderId="4" xfId="2" applyFont="1" applyFill="1" applyBorder="1" applyAlignment="1">
      <alignment horizontal="center" vertical="center"/>
    </xf>
    <xf numFmtId="49" fontId="5" fillId="4" borderId="5" xfId="2" applyFont="1" applyFill="1" applyBorder="1" applyAlignment="1">
      <alignment horizontal="center" vertical="center"/>
    </xf>
    <xf numFmtId="49" fontId="5" fillId="0" borderId="6" xfId="2" applyNumberFormat="1" applyFont="1" applyBorder="1" applyAlignment="1" applyProtection="1">
      <alignment vertical="center"/>
    </xf>
    <xf numFmtId="49" fontId="5" fillId="5" borderId="7" xfId="2" applyFont="1" applyFill="1" applyBorder="1" applyAlignment="1">
      <alignment vertical="center" wrapText="1"/>
    </xf>
    <xf numFmtId="49" fontId="5" fillId="0" borderId="7" xfId="2" applyFont="1" applyBorder="1" applyAlignment="1">
      <alignment horizontal="center" vertical="center" wrapText="1"/>
    </xf>
    <xf numFmtId="165" fontId="5" fillId="2" borderId="7" xfId="2" applyNumberFormat="1" applyFont="1" applyFill="1" applyBorder="1" applyAlignment="1" applyProtection="1">
      <alignment horizontal="right" vertical="center"/>
    </xf>
    <xf numFmtId="49" fontId="5" fillId="0" borderId="7" xfId="2" applyFont="1" applyBorder="1" applyAlignment="1">
      <alignment horizontal="left" vertical="center" wrapText="1" indent="1"/>
    </xf>
    <xf numFmtId="165" fontId="5" fillId="6" borderId="7" xfId="2" applyNumberFormat="1" applyFont="1" applyFill="1" applyBorder="1" applyAlignment="1" applyProtection="1">
      <alignment horizontal="right" vertical="center"/>
      <protection locked="0"/>
    </xf>
    <xf numFmtId="0" fontId="5" fillId="7" borderId="3" xfId="3" applyFont="1" applyFill="1" applyBorder="1" applyAlignment="1" applyProtection="1">
      <alignment horizontal="left" vertical="center"/>
    </xf>
    <xf numFmtId="0" fontId="5" fillId="0" borderId="3" xfId="2" applyNumberFormat="1" applyFont="1" applyBorder="1" applyAlignment="1">
      <alignment horizontal="center" vertical="center" wrapText="1"/>
    </xf>
    <xf numFmtId="165" fontId="5" fillId="2" borderId="3" xfId="2" applyNumberFormat="1" applyFont="1" applyFill="1" applyBorder="1" applyAlignment="1" applyProtection="1">
      <alignment horizontal="right" vertical="center"/>
    </xf>
    <xf numFmtId="165" fontId="5" fillId="6" borderId="3" xfId="2" applyNumberFormat="1" applyFont="1" applyFill="1" applyBorder="1" applyAlignment="1" applyProtection="1">
      <alignment horizontal="right" vertical="center"/>
      <protection locked="0"/>
    </xf>
    <xf numFmtId="164" fontId="5" fillId="3" borderId="7" xfId="2" applyNumberFormat="1" applyFont="1" applyFill="1" applyBorder="1" applyAlignment="1" applyProtection="1">
      <alignment horizontal="right" vertical="center"/>
      <protection locked="0"/>
    </xf>
    <xf numFmtId="165" fontId="5" fillId="6" borderId="6" xfId="2" applyNumberFormat="1" applyFont="1" applyFill="1" applyBorder="1" applyAlignment="1" applyProtection="1">
      <alignment horizontal="right" vertical="center"/>
      <protection locked="0"/>
    </xf>
    <xf numFmtId="49" fontId="6" fillId="9" borderId="3" xfId="0" applyNumberFormat="1" applyFont="1" applyFill="1" applyBorder="1" applyAlignment="1" applyProtection="1">
      <alignment horizontal="center" vertical="top"/>
    </xf>
    <xf numFmtId="0" fontId="6" fillId="9" borderId="4" xfId="0" applyFont="1" applyFill="1" applyBorder="1" applyAlignment="1" applyProtection="1">
      <alignment horizontal="left" vertical="center" indent="1"/>
    </xf>
    <xf numFmtId="0" fontId="6" fillId="9" borderId="4" xfId="0" applyFont="1" applyFill="1" applyBorder="1" applyAlignment="1" applyProtection="1">
      <alignment horizontal="center" vertical="top"/>
    </xf>
    <xf numFmtId="0" fontId="6" fillId="9" borderId="5" xfId="0" applyFont="1" applyFill="1" applyBorder="1" applyAlignment="1" applyProtection="1">
      <alignment horizontal="center" vertical="top"/>
    </xf>
    <xf numFmtId="164" fontId="5" fillId="0" borderId="7" xfId="2" applyNumberFormat="1" applyFont="1" applyFill="1" applyBorder="1" applyAlignment="1" applyProtection="1">
      <alignment horizontal="right" vertical="center"/>
    </xf>
    <xf numFmtId="49" fontId="5" fillId="5" borderId="7" xfId="2" applyFont="1" applyFill="1" applyBorder="1" applyAlignment="1">
      <alignment horizontal="left" vertical="center" wrapText="1"/>
    </xf>
    <xf numFmtId="49" fontId="5" fillId="0" borderId="7" xfId="2" applyFont="1" applyFill="1" applyBorder="1" applyAlignment="1" applyProtection="1">
      <alignment horizontal="center" vertical="center" wrapText="1"/>
    </xf>
    <xf numFmtId="49" fontId="5" fillId="0" borderId="7" xfId="2" applyFont="1" applyBorder="1" applyAlignment="1">
      <alignment horizontal="left" vertical="center" wrapText="1" indent="2"/>
    </xf>
    <xf numFmtId="49" fontId="5" fillId="0" borderId="7" xfId="2" applyFont="1" applyBorder="1" applyAlignment="1">
      <alignment horizontal="left" vertical="center" wrapText="1" indent="3"/>
    </xf>
    <xf numFmtId="0" fontId="6" fillId="9" borderId="3" xfId="0" applyFont="1" applyFill="1" applyBorder="1" applyAlignment="1" applyProtection="1">
      <alignment horizontal="center" vertical="top"/>
    </xf>
    <xf numFmtId="49" fontId="5" fillId="0" borderId="7" xfId="2" applyFont="1" applyFill="1" applyBorder="1" applyAlignment="1" applyProtection="1">
      <alignment horizontal="left" vertical="center" wrapText="1" indent="1"/>
    </xf>
    <xf numFmtId="165" fontId="5" fillId="0" borderId="7" xfId="2" applyNumberFormat="1" applyFont="1" applyFill="1" applyBorder="1" applyAlignment="1" applyProtection="1">
      <alignment horizontal="right" vertical="center"/>
    </xf>
    <xf numFmtId="0" fontId="7" fillId="8" borderId="6" xfId="4" applyNumberFormat="1" applyFont="1" applyFill="1" applyBorder="1" applyAlignment="1" applyProtection="1">
      <alignment horizontal="left" vertical="center" wrapText="1" indent="2"/>
    </xf>
    <xf numFmtId="49" fontId="5" fillId="4" borderId="7" xfId="2" applyFont="1" applyFill="1" applyBorder="1" applyAlignment="1">
      <alignment horizontal="center" vertical="center"/>
    </xf>
    <xf numFmtId="49" fontId="5" fillId="4" borderId="1" xfId="2" applyFont="1" applyFill="1" applyBorder="1" applyAlignment="1">
      <alignment horizontal="center" vertical="center"/>
    </xf>
    <xf numFmtId="49" fontId="5" fillId="4" borderId="8" xfId="2" applyFont="1" applyFill="1" applyBorder="1" applyAlignment="1">
      <alignment horizontal="center" vertical="center"/>
    </xf>
    <xf numFmtId="49" fontId="5" fillId="0" borderId="2" xfId="2" applyNumberFormat="1" applyFont="1" applyBorder="1" applyAlignment="1" applyProtection="1">
      <alignment vertical="center"/>
    </xf>
    <xf numFmtId="49" fontId="5" fillId="5" borderId="2" xfId="2" applyFont="1" applyFill="1" applyBorder="1" applyAlignment="1">
      <alignment vertical="center" wrapText="1"/>
    </xf>
    <xf numFmtId="49" fontId="5" fillId="0" borderId="2" xfId="2" applyFont="1" applyBorder="1" applyAlignment="1">
      <alignment horizontal="center" vertical="center" wrapText="1"/>
    </xf>
    <xf numFmtId="165" fontId="5" fillId="2" borderId="2" xfId="2" applyNumberFormat="1" applyFont="1" applyFill="1" applyBorder="1" applyAlignment="1" applyProtection="1">
      <alignment horizontal="right" vertical="center"/>
    </xf>
    <xf numFmtId="165" fontId="5" fillId="6" borderId="2" xfId="2" applyNumberFormat="1" applyFont="1" applyFill="1" applyBorder="1" applyAlignment="1" applyProtection="1">
      <alignment horizontal="right" vertical="center"/>
      <protection locked="0"/>
    </xf>
    <xf numFmtId="164" fontId="5" fillId="3" borderId="2" xfId="2" applyNumberFormat="1" applyFont="1" applyFill="1" applyBorder="1" applyAlignment="1" applyProtection="1">
      <alignment horizontal="right" vertical="center"/>
      <protection locked="0"/>
    </xf>
  </cellXfs>
  <cellStyles count="5">
    <cellStyle name="Обычный" xfId="0" builtinId="0"/>
    <cellStyle name="Обычный 10" xfId="2"/>
    <cellStyle name="Обычный_MINENERGO.340.PRIL79(v0.1)" xfId="3"/>
    <cellStyle name="Обычный_ЖКУ_проект3" xfId="4"/>
    <cellStyle name="Обычный_Шаблон по источникам для Модуля Реестр (2)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9;&#1085;&#1077;&#1088;&#1075;&#1086;&#1091;&#1087;&#1088;&#1072;&#1074;&#1083;&#1077;&#1085;&#1080;&#1077;\&#1050;&#1080;&#1085;&#1086;&#1083;&#1100;\&#1054;&#1090;&#1095;&#1077;&#1090;&#1099;%20&#1087;&#1086;%2046%20&#1092;&#1086;&#1088;&#1084;&#1077;\46EP.ST_Omskiy_Kauchuk_2016(v2.0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gion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8">
          <cell r="G18" t="str">
            <v>ПАО "Омский каучук"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5"/>
  <sheetViews>
    <sheetView tabSelected="1" workbookViewId="0">
      <selection activeCell="D15" sqref="D15"/>
    </sheetView>
  </sheetViews>
  <sheetFormatPr defaultRowHeight="14.4"/>
  <cols>
    <col min="1" max="1" width="4.6640625" customWidth="1"/>
    <col min="2" max="2" width="43.88671875" customWidth="1"/>
    <col min="3" max="3" width="6.44140625" customWidth="1"/>
    <col min="4" max="4" width="14.21875" customWidth="1"/>
    <col min="5" max="5" width="12.77734375" customWidth="1"/>
    <col min="6" max="6" width="14.5546875" customWidth="1"/>
    <col min="7" max="7" width="11.33203125" customWidth="1"/>
  </cols>
  <sheetData>
    <row r="1" spans="1:8">
      <c r="B1" s="1" t="s">
        <v>10</v>
      </c>
      <c r="C1" s="1"/>
      <c r="D1" s="1"/>
      <c r="E1" s="1"/>
      <c r="F1" s="1"/>
      <c r="G1" s="1"/>
      <c r="H1" s="1"/>
    </row>
    <row r="4" spans="1:8">
      <c r="A4" s="2" t="s">
        <v>11</v>
      </c>
      <c r="B4" s="3"/>
      <c r="C4" s="3"/>
      <c r="D4" s="3"/>
      <c r="E4" s="3"/>
      <c r="F4" s="3"/>
      <c r="G4" s="3"/>
      <c r="H4" s="4"/>
    </row>
    <row r="5" spans="1:8" ht="16.2" customHeight="1">
      <c r="A5" s="5" t="s">
        <v>12</v>
      </c>
      <c r="B5" s="6" t="s">
        <v>13</v>
      </c>
      <c r="C5" s="7">
        <v>10</v>
      </c>
      <c r="D5" s="8">
        <f>SUM(E5:H5)</f>
        <v>327856.48100000003</v>
      </c>
      <c r="E5" s="8">
        <f>E6+E7+E10+E12</f>
        <v>282049.79200000002</v>
      </c>
      <c r="F5" s="8">
        <f>F6+F7+F10+F12</f>
        <v>0</v>
      </c>
      <c r="G5" s="8">
        <f>G6+G7+G10+G12</f>
        <v>45806.688999999998</v>
      </c>
      <c r="H5" s="8">
        <f>H6+H7+H10+H12</f>
        <v>0</v>
      </c>
    </row>
    <row r="6" spans="1:8" ht="10.8" customHeight="1">
      <c r="A6" s="5" t="s">
        <v>14</v>
      </c>
      <c r="B6" s="9" t="s">
        <v>15</v>
      </c>
      <c r="C6" s="7">
        <v>20</v>
      </c>
      <c r="D6" s="8">
        <f t="shared" ref="D6:D75" si="0">SUM(E6:H6)</f>
        <v>0</v>
      </c>
      <c r="E6" s="10"/>
      <c r="F6" s="10"/>
      <c r="G6" s="10"/>
      <c r="H6" s="10"/>
    </row>
    <row r="7" spans="1:8" ht="14.4" customHeight="1">
      <c r="A7" s="5" t="s">
        <v>16</v>
      </c>
      <c r="B7" s="9" t="s">
        <v>17</v>
      </c>
      <c r="C7" s="7">
        <v>30</v>
      </c>
      <c r="D7" s="8">
        <f t="shared" si="0"/>
        <v>45806.688999999998</v>
      </c>
      <c r="E7" s="8">
        <f>SUM(E8:E9)</f>
        <v>0</v>
      </c>
      <c r="F7" s="8">
        <f>SUM(F8:F9)</f>
        <v>0</v>
      </c>
      <c r="G7" s="8">
        <f>SUM(G8:G9)</f>
        <v>45806.688999999998</v>
      </c>
      <c r="H7" s="8">
        <f>SUM(H8:H9)</f>
        <v>0</v>
      </c>
    </row>
    <row r="8" spans="1:8">
      <c r="A8" s="11" t="s">
        <v>18</v>
      </c>
      <c r="B8" s="29" t="s">
        <v>19</v>
      </c>
      <c r="C8" s="12">
        <v>31</v>
      </c>
      <c r="D8" s="13">
        <f>SUM(E8:H8)</f>
        <v>45806.688999999998</v>
      </c>
      <c r="E8" s="14"/>
      <c r="F8" s="14"/>
      <c r="G8" s="15">
        <v>45806.688999999998</v>
      </c>
      <c r="H8" s="16"/>
    </row>
    <row r="9" spans="1:8">
      <c r="A9" s="17"/>
      <c r="B9" s="18" t="s">
        <v>20</v>
      </c>
      <c r="C9" s="19"/>
      <c r="D9" s="19"/>
      <c r="E9" s="19"/>
      <c r="F9" s="19"/>
      <c r="G9" s="19"/>
      <c r="H9" s="20"/>
    </row>
    <row r="10" spans="1:8">
      <c r="A10" s="5" t="s">
        <v>21</v>
      </c>
      <c r="B10" s="9" t="s">
        <v>22</v>
      </c>
      <c r="C10" s="7" t="s">
        <v>23</v>
      </c>
      <c r="D10" s="8">
        <f t="shared" si="0"/>
        <v>0</v>
      </c>
      <c r="E10" s="8">
        <f>SUM(E11:E11)</f>
        <v>0</v>
      </c>
      <c r="F10" s="8">
        <f>SUM(F11:F11)</f>
        <v>0</v>
      </c>
      <c r="G10" s="8">
        <f>SUM(G11:G11)</f>
        <v>0</v>
      </c>
      <c r="H10" s="8">
        <f>SUM(H11:H11)</f>
        <v>0</v>
      </c>
    </row>
    <row r="11" spans="1:8">
      <c r="A11" s="17"/>
      <c r="B11" s="18" t="s">
        <v>20</v>
      </c>
      <c r="C11" s="19"/>
      <c r="D11" s="19"/>
      <c r="E11" s="19"/>
      <c r="F11" s="19"/>
      <c r="G11" s="19"/>
      <c r="H11" s="20"/>
    </row>
    <row r="12" spans="1:8">
      <c r="A12" s="5" t="s">
        <v>24</v>
      </c>
      <c r="B12" s="9" t="s">
        <v>25</v>
      </c>
      <c r="C12" s="7" t="s">
        <v>26</v>
      </c>
      <c r="D12" s="8">
        <f t="shared" si="0"/>
        <v>282049.79200000002</v>
      </c>
      <c r="E12" s="8">
        <f>SUM(E13:E14)</f>
        <v>282049.79200000002</v>
      </c>
      <c r="F12" s="8">
        <f>SUM(F13:F14)</f>
        <v>0</v>
      </c>
      <c r="G12" s="8">
        <f>SUM(G13:G14)</f>
        <v>0</v>
      </c>
      <c r="H12" s="8">
        <f>SUM(H13:H14)</f>
        <v>0</v>
      </c>
    </row>
    <row r="13" spans="1:8">
      <c r="A13" s="11" t="s">
        <v>27</v>
      </c>
      <c r="B13" s="29" t="s">
        <v>28</v>
      </c>
      <c r="C13" s="12">
        <v>431</v>
      </c>
      <c r="D13" s="13">
        <f>SUM(E13:H13)</f>
        <v>282049.79200000002</v>
      </c>
      <c r="E13" s="15">
        <v>282049.79200000002</v>
      </c>
      <c r="F13" s="14"/>
      <c r="G13" s="14"/>
      <c r="H13" s="16"/>
    </row>
    <row r="14" spans="1:8">
      <c r="A14" s="17"/>
      <c r="B14" s="18" t="s">
        <v>20</v>
      </c>
      <c r="C14" s="19"/>
      <c r="D14" s="19"/>
      <c r="E14" s="19"/>
      <c r="F14" s="19"/>
      <c r="G14" s="19"/>
      <c r="H14" s="20"/>
    </row>
    <row r="15" spans="1:8" ht="22.8">
      <c r="A15" s="5" t="s">
        <v>29</v>
      </c>
      <c r="B15" s="6" t="s">
        <v>3</v>
      </c>
      <c r="C15" s="7" t="s">
        <v>30</v>
      </c>
      <c r="D15" s="8">
        <f t="shared" si="0"/>
        <v>279844.31200000003</v>
      </c>
      <c r="E15" s="8">
        <f>E17+E18+E19</f>
        <v>0</v>
      </c>
      <c r="F15" s="8">
        <f>F16+F18+F19</f>
        <v>0</v>
      </c>
      <c r="G15" s="8">
        <f>G16+G17+G19</f>
        <v>279844.31200000003</v>
      </c>
      <c r="H15" s="8">
        <f>H16+H17+H18</f>
        <v>0</v>
      </c>
    </row>
    <row r="16" spans="1:8">
      <c r="A16" s="5" t="s">
        <v>31</v>
      </c>
      <c r="B16" s="9" t="s">
        <v>0</v>
      </c>
      <c r="C16" s="7" t="s">
        <v>32</v>
      </c>
      <c r="D16" s="8">
        <f t="shared" si="0"/>
        <v>279844.31200000003</v>
      </c>
      <c r="E16" s="21"/>
      <c r="F16" s="10"/>
      <c r="G16" s="10">
        <f>E30</f>
        <v>279844.31200000003</v>
      </c>
      <c r="H16" s="10"/>
    </row>
    <row r="17" spans="1:8">
      <c r="A17" s="5" t="s">
        <v>33</v>
      </c>
      <c r="B17" s="9" t="s">
        <v>1</v>
      </c>
      <c r="C17" s="7" t="s">
        <v>34</v>
      </c>
      <c r="D17" s="8">
        <f t="shared" si="0"/>
        <v>0</v>
      </c>
      <c r="E17" s="10"/>
      <c r="F17" s="21"/>
      <c r="G17" s="10"/>
      <c r="H17" s="10"/>
    </row>
    <row r="18" spans="1:8">
      <c r="A18" s="5" t="s">
        <v>35</v>
      </c>
      <c r="B18" s="9" t="s">
        <v>2</v>
      </c>
      <c r="C18" s="7" t="s">
        <v>36</v>
      </c>
      <c r="D18" s="8">
        <f t="shared" si="0"/>
        <v>0</v>
      </c>
      <c r="E18" s="10"/>
      <c r="F18" s="10"/>
      <c r="G18" s="21"/>
      <c r="H18" s="10"/>
    </row>
    <row r="19" spans="1:8">
      <c r="A19" s="5" t="s">
        <v>37</v>
      </c>
      <c r="B19" s="9" t="s">
        <v>4</v>
      </c>
      <c r="C19" s="7" t="s">
        <v>38</v>
      </c>
      <c r="D19" s="8">
        <f t="shared" si="0"/>
        <v>0</v>
      </c>
      <c r="E19" s="10"/>
      <c r="F19" s="10"/>
      <c r="G19" s="10"/>
      <c r="H19" s="21"/>
    </row>
    <row r="20" spans="1:8" ht="22.8">
      <c r="A20" s="5" t="s">
        <v>39</v>
      </c>
      <c r="B20" s="22" t="s">
        <v>7</v>
      </c>
      <c r="C20" s="7" t="s">
        <v>40</v>
      </c>
      <c r="D20" s="8">
        <f t="shared" si="0"/>
        <v>90441.48</v>
      </c>
      <c r="E20" s="10"/>
      <c r="F20" s="10"/>
      <c r="G20" s="15">
        <v>90441.48</v>
      </c>
      <c r="H20" s="10"/>
    </row>
    <row r="21" spans="1:8">
      <c r="A21" s="5" t="s">
        <v>41</v>
      </c>
      <c r="B21" s="6" t="s">
        <v>42</v>
      </c>
      <c r="C21" s="23" t="s">
        <v>43</v>
      </c>
      <c r="D21" s="8">
        <f t="shared" si="0"/>
        <v>115891.1</v>
      </c>
      <c r="E21" s="8">
        <f>E22+E24+E27+E29</f>
        <v>0</v>
      </c>
      <c r="F21" s="8">
        <f>F22+F24+F27+F29</f>
        <v>0</v>
      </c>
      <c r="G21" s="8">
        <f>G22+G24+G27+G29</f>
        <v>115891.1</v>
      </c>
      <c r="H21" s="8">
        <f>H22+H24+H27+H29</f>
        <v>0</v>
      </c>
    </row>
    <row r="22" spans="1:8" ht="34.200000000000003">
      <c r="A22" s="5" t="s">
        <v>44</v>
      </c>
      <c r="B22" s="9" t="s">
        <v>45</v>
      </c>
      <c r="C22" s="7" t="s">
        <v>46</v>
      </c>
      <c r="D22" s="8">
        <f t="shared" si="0"/>
        <v>0</v>
      </c>
      <c r="E22" s="10"/>
      <c r="F22" s="10"/>
      <c r="G22" s="10"/>
      <c r="H22" s="10"/>
    </row>
    <row r="23" spans="1:8" ht="22.8">
      <c r="A23" s="5" t="s">
        <v>47</v>
      </c>
      <c r="B23" s="24" t="s">
        <v>48</v>
      </c>
      <c r="C23" s="7" t="s">
        <v>49</v>
      </c>
      <c r="D23" s="8">
        <f t="shared" si="0"/>
        <v>0</v>
      </c>
      <c r="E23" s="10"/>
      <c r="F23" s="10"/>
      <c r="G23" s="10"/>
      <c r="H23" s="10"/>
    </row>
    <row r="24" spans="1:8">
      <c r="A24" s="5" t="s">
        <v>50</v>
      </c>
      <c r="B24" s="9" t="s">
        <v>51</v>
      </c>
      <c r="C24" s="7" t="s">
        <v>52</v>
      </c>
      <c r="D24" s="8">
        <f t="shared" si="0"/>
        <v>115891.1</v>
      </c>
      <c r="E24" s="10"/>
      <c r="F24" s="10"/>
      <c r="G24" s="15">
        <f>G25</f>
        <v>115891.1</v>
      </c>
      <c r="H24" s="10"/>
    </row>
    <row r="25" spans="1:8">
      <c r="A25" s="5" t="s">
        <v>53</v>
      </c>
      <c r="B25" s="24" t="s">
        <v>54</v>
      </c>
      <c r="C25" s="7" t="s">
        <v>55</v>
      </c>
      <c r="D25" s="8">
        <f t="shared" si="0"/>
        <v>115891.1</v>
      </c>
      <c r="E25" s="10"/>
      <c r="F25" s="10"/>
      <c r="G25" s="15">
        <v>115891.1</v>
      </c>
      <c r="H25" s="10"/>
    </row>
    <row r="26" spans="1:8" ht="22.8">
      <c r="A26" s="5" t="s">
        <v>56</v>
      </c>
      <c r="B26" s="25" t="s">
        <v>48</v>
      </c>
      <c r="C26" s="7" t="s">
        <v>57</v>
      </c>
      <c r="D26" s="8">
        <f t="shared" si="0"/>
        <v>0</v>
      </c>
      <c r="E26" s="10"/>
      <c r="F26" s="10"/>
      <c r="G26" s="10"/>
      <c r="H26" s="10"/>
    </row>
    <row r="27" spans="1:8">
      <c r="A27" s="5" t="s">
        <v>58</v>
      </c>
      <c r="B27" s="9" t="s">
        <v>59</v>
      </c>
      <c r="C27" s="7" t="s">
        <v>60</v>
      </c>
      <c r="D27" s="8">
        <f t="shared" si="0"/>
        <v>0</v>
      </c>
      <c r="E27" s="8">
        <f>SUM(E28:E28)</f>
        <v>0</v>
      </c>
      <c r="F27" s="8">
        <f>SUM(F28:F28)</f>
        <v>0</v>
      </c>
      <c r="G27" s="8">
        <f>SUM(G28:G28)</f>
        <v>0</v>
      </c>
      <c r="H27" s="8">
        <f>SUM(H28:H28)</f>
        <v>0</v>
      </c>
    </row>
    <row r="28" spans="1:8">
      <c r="A28" s="26"/>
      <c r="B28" s="18" t="s">
        <v>20</v>
      </c>
      <c r="C28" s="19"/>
      <c r="D28" s="19"/>
      <c r="E28" s="19"/>
      <c r="F28" s="19"/>
      <c r="G28" s="19"/>
      <c r="H28" s="20"/>
    </row>
    <row r="29" spans="1:8">
      <c r="A29" s="5" t="s">
        <v>61</v>
      </c>
      <c r="B29" s="27" t="s">
        <v>62</v>
      </c>
      <c r="C29" s="7" t="s">
        <v>63</v>
      </c>
      <c r="D29" s="8">
        <f t="shared" si="0"/>
        <v>0</v>
      </c>
      <c r="E29" s="10"/>
      <c r="F29" s="10"/>
      <c r="G29" s="10"/>
      <c r="H29" s="10"/>
    </row>
    <row r="30" spans="1:8">
      <c r="A30" s="5" t="s">
        <v>64</v>
      </c>
      <c r="B30" s="6" t="s">
        <v>5</v>
      </c>
      <c r="C30" s="7" t="s">
        <v>65</v>
      </c>
      <c r="D30" s="8">
        <f t="shared" si="0"/>
        <v>279844.31200000003</v>
      </c>
      <c r="E30" s="10">
        <f>E13-E33</f>
        <v>279844.31200000003</v>
      </c>
      <c r="F30" s="10"/>
      <c r="G30" s="10"/>
      <c r="H30" s="10"/>
    </row>
    <row r="31" spans="1:8">
      <c r="A31" s="5" t="s">
        <v>66</v>
      </c>
      <c r="B31" s="6" t="s">
        <v>6</v>
      </c>
      <c r="C31" s="7" t="s">
        <v>67</v>
      </c>
      <c r="D31" s="8">
        <f t="shared" si="0"/>
        <v>0</v>
      </c>
      <c r="E31" s="10"/>
      <c r="F31" s="10"/>
      <c r="G31" s="10"/>
      <c r="H31" s="10"/>
    </row>
    <row r="32" spans="1:8" ht="13.8" customHeight="1">
      <c r="A32" s="5" t="s">
        <v>68</v>
      </c>
      <c r="B32" s="6" t="s">
        <v>8</v>
      </c>
      <c r="C32" s="7" t="s">
        <v>69</v>
      </c>
      <c r="D32" s="8">
        <f t="shared" si="0"/>
        <v>288061.12100000004</v>
      </c>
      <c r="E32" s="10"/>
      <c r="F32" s="10"/>
      <c r="G32" s="10">
        <f>G16+G8+G20-G24-G34</f>
        <v>288061.12100000004</v>
      </c>
      <c r="H32" s="10"/>
    </row>
    <row r="33" spans="1:8" ht="22.8">
      <c r="A33" s="5" t="s">
        <v>70</v>
      </c>
      <c r="B33" s="6" t="s">
        <v>71</v>
      </c>
      <c r="C33" s="7" t="s">
        <v>72</v>
      </c>
      <c r="D33" s="8">
        <f t="shared" si="0"/>
        <v>14345.74</v>
      </c>
      <c r="E33" s="15">
        <f>E34</f>
        <v>2205.48</v>
      </c>
      <c r="F33" s="10"/>
      <c r="G33" s="10">
        <f>G34</f>
        <v>12140.26</v>
      </c>
      <c r="H33" s="10"/>
    </row>
    <row r="34" spans="1:8" ht="22.8">
      <c r="A34" s="5" t="s">
        <v>73</v>
      </c>
      <c r="B34" s="9" t="s">
        <v>74</v>
      </c>
      <c r="C34" s="7" t="s">
        <v>75</v>
      </c>
      <c r="D34" s="8">
        <f t="shared" si="0"/>
        <v>14345.74</v>
      </c>
      <c r="E34" s="15">
        <v>2205.48</v>
      </c>
      <c r="F34" s="10"/>
      <c r="G34" s="15">
        <v>12140.26</v>
      </c>
      <c r="H34" s="10"/>
    </row>
    <row r="35" spans="1:8" ht="22.8">
      <c r="A35" s="5" t="s">
        <v>76</v>
      </c>
      <c r="B35" s="6" t="s">
        <v>77</v>
      </c>
      <c r="C35" s="7" t="s">
        <v>78</v>
      </c>
      <c r="D35" s="8">
        <f t="shared" si="0"/>
        <v>12517</v>
      </c>
      <c r="E35" s="10">
        <v>2197</v>
      </c>
      <c r="F35" s="10"/>
      <c r="G35" s="15">
        <v>10320</v>
      </c>
      <c r="H35" s="10"/>
    </row>
    <row r="36" spans="1:8" ht="45.6">
      <c r="A36" s="5" t="s">
        <v>79</v>
      </c>
      <c r="B36" s="22" t="s">
        <v>80</v>
      </c>
      <c r="C36" s="7" t="s">
        <v>81</v>
      </c>
      <c r="D36" s="8">
        <f t="shared" si="0"/>
        <v>1828.7400000000002</v>
      </c>
      <c r="E36" s="8">
        <f>E33-E35</f>
        <v>8.4800000000000182</v>
      </c>
      <c r="F36" s="8">
        <f>F33-F35</f>
        <v>0</v>
      </c>
      <c r="G36" s="8">
        <f>G33-G35</f>
        <v>1820.2600000000002</v>
      </c>
      <c r="H36" s="8">
        <f>H33-H35</f>
        <v>0</v>
      </c>
    </row>
    <row r="37" spans="1:8">
      <c r="A37" s="5" t="s">
        <v>82</v>
      </c>
      <c r="B37" s="6" t="s">
        <v>9</v>
      </c>
      <c r="C37" s="7" t="s">
        <v>83</v>
      </c>
      <c r="D37" s="8">
        <f t="shared" si="0"/>
        <v>0</v>
      </c>
      <c r="E37" s="8">
        <f>(E5+E15+E20)-(E21+E30+E31+E32+E33)</f>
        <v>0</v>
      </c>
      <c r="F37" s="8">
        <f>(F5+F15+F20)-(F21+F30+F31+F32+F33)</f>
        <v>0</v>
      </c>
      <c r="G37" s="8">
        <f>(G5+G15+G20)-(G21+G30+G31+G32+G33)</f>
        <v>0</v>
      </c>
      <c r="H37" s="8">
        <f>(H5+H15+H20)-(H21+H30+H31+H32+H33)</f>
        <v>0</v>
      </c>
    </row>
    <row r="38" spans="1:8">
      <c r="A38" s="2" t="s">
        <v>84</v>
      </c>
      <c r="B38" s="3"/>
      <c r="C38" s="3"/>
      <c r="D38" s="3"/>
      <c r="E38" s="3"/>
      <c r="F38" s="3"/>
      <c r="G38" s="3"/>
      <c r="H38" s="4"/>
    </row>
    <row r="39" spans="1:8">
      <c r="A39" s="5" t="s">
        <v>85</v>
      </c>
      <c r="B39" s="6" t="s">
        <v>13</v>
      </c>
      <c r="C39" s="7" t="s">
        <v>86</v>
      </c>
      <c r="D39" s="8">
        <f t="shared" si="0"/>
        <v>41.946837384851591</v>
      </c>
      <c r="E39" s="8">
        <f>E40+E41+E44+E46</f>
        <v>36.086206755373595</v>
      </c>
      <c r="F39" s="8">
        <f>F40+F41+F44+F46</f>
        <v>0</v>
      </c>
      <c r="G39" s="8">
        <f>G40+G41+G44+G46</f>
        <v>5.8606306294779937</v>
      </c>
      <c r="H39" s="8">
        <f>H40+H41+H44+H46</f>
        <v>0</v>
      </c>
    </row>
    <row r="40" spans="1:8">
      <c r="A40" s="5" t="s">
        <v>87</v>
      </c>
      <c r="B40" s="9" t="s">
        <v>15</v>
      </c>
      <c r="C40" s="7" t="s">
        <v>88</v>
      </c>
      <c r="D40" s="8">
        <f t="shared" si="0"/>
        <v>0</v>
      </c>
      <c r="E40" s="10"/>
      <c r="F40" s="10"/>
      <c r="G40" s="10"/>
      <c r="H40" s="10"/>
    </row>
    <row r="41" spans="1:8">
      <c r="A41" s="5" t="s">
        <v>89</v>
      </c>
      <c r="B41" s="9" t="s">
        <v>17</v>
      </c>
      <c r="C41" s="7" t="s">
        <v>90</v>
      </c>
      <c r="D41" s="8">
        <f t="shared" si="0"/>
        <v>5.8606306294779937</v>
      </c>
      <c r="E41" s="8">
        <f>SUM(E42:E43)</f>
        <v>0</v>
      </c>
      <c r="F41" s="8">
        <f>SUM(F42:F43)</f>
        <v>0</v>
      </c>
      <c r="G41" s="8">
        <f>SUM(G42:G43)</f>
        <v>5.8606306294779937</v>
      </c>
      <c r="H41" s="8">
        <f>SUM(H42:H43)</f>
        <v>0</v>
      </c>
    </row>
    <row r="42" spans="1:8">
      <c r="A42" s="11" t="s">
        <v>91</v>
      </c>
      <c r="B42" s="29" t="s">
        <v>19</v>
      </c>
      <c r="C42" s="12">
        <v>1061</v>
      </c>
      <c r="D42" s="13">
        <f>SUM(E42:H42)</f>
        <v>5.8606306294779937</v>
      </c>
      <c r="E42" s="14"/>
      <c r="F42" s="14"/>
      <c r="G42" s="15">
        <f>G8/((365*24)*(7816/8760))</f>
        <v>5.8606306294779937</v>
      </c>
      <c r="H42" s="16"/>
    </row>
    <row r="43" spans="1:8">
      <c r="A43" s="17"/>
      <c r="B43" s="18" t="s">
        <v>20</v>
      </c>
      <c r="C43" s="19"/>
      <c r="D43" s="19"/>
      <c r="E43" s="19"/>
      <c r="F43" s="19"/>
      <c r="G43" s="19"/>
      <c r="H43" s="20"/>
    </row>
    <row r="44" spans="1:8">
      <c r="A44" s="5" t="s">
        <v>92</v>
      </c>
      <c r="B44" s="9" t="s">
        <v>22</v>
      </c>
      <c r="C44" s="7" t="s">
        <v>93</v>
      </c>
      <c r="D44" s="8">
        <f t="shared" si="0"/>
        <v>0</v>
      </c>
      <c r="E44" s="8">
        <f>SUM(E45:E45)</f>
        <v>0</v>
      </c>
      <c r="F44" s="8">
        <f>SUM(F45:F45)</f>
        <v>0</v>
      </c>
      <c r="G44" s="8">
        <f>SUM(G45:G45)</f>
        <v>0</v>
      </c>
      <c r="H44" s="8">
        <f>SUM(H45:H45)</f>
        <v>0</v>
      </c>
    </row>
    <row r="45" spans="1:8">
      <c r="A45" s="17"/>
      <c r="B45" s="18" t="s">
        <v>20</v>
      </c>
      <c r="C45" s="19"/>
      <c r="D45" s="19"/>
      <c r="E45" s="19"/>
      <c r="F45" s="19"/>
      <c r="G45" s="19"/>
      <c r="H45" s="20"/>
    </row>
    <row r="46" spans="1:8">
      <c r="A46" s="5" t="s">
        <v>94</v>
      </c>
      <c r="B46" s="9" t="s">
        <v>25</v>
      </c>
      <c r="C46" s="7" t="s">
        <v>95</v>
      </c>
      <c r="D46" s="8">
        <f t="shared" si="0"/>
        <v>36.086206755373595</v>
      </c>
      <c r="E46" s="8">
        <f>SUM(E47:E48)</f>
        <v>36.086206755373595</v>
      </c>
      <c r="F46" s="8">
        <f>SUM(F47:F48)</f>
        <v>0</v>
      </c>
      <c r="G46" s="8">
        <f>SUM(G47:G48)</f>
        <v>0</v>
      </c>
      <c r="H46" s="8">
        <f>SUM(H47:H48)</f>
        <v>0</v>
      </c>
    </row>
    <row r="47" spans="1:8">
      <c r="A47" s="11" t="s">
        <v>96</v>
      </c>
      <c r="B47" s="29" t="s">
        <v>28</v>
      </c>
      <c r="C47" s="12">
        <v>1461</v>
      </c>
      <c r="D47" s="13">
        <f>SUM(E47:H47)</f>
        <v>36.086206755373595</v>
      </c>
      <c r="E47" s="15">
        <f>E13/((365*24)*(7816/8760))</f>
        <v>36.086206755373595</v>
      </c>
      <c r="F47" s="14"/>
      <c r="G47" s="14"/>
      <c r="H47" s="16"/>
    </row>
    <row r="48" spans="1:8">
      <c r="A48" s="17"/>
      <c r="B48" s="18" t="s">
        <v>20</v>
      </c>
      <c r="C48" s="19"/>
      <c r="D48" s="19"/>
      <c r="E48" s="19"/>
      <c r="F48" s="19"/>
      <c r="G48" s="19"/>
      <c r="H48" s="20"/>
    </row>
    <row r="49" spans="1:8" ht="22.8">
      <c r="A49" s="5" t="s">
        <v>97</v>
      </c>
      <c r="B49" s="6" t="s">
        <v>3</v>
      </c>
      <c r="C49" s="7" t="s">
        <v>98</v>
      </c>
      <c r="D49" s="8">
        <f t="shared" si="0"/>
        <v>35.823949335282272</v>
      </c>
      <c r="E49" s="8">
        <f>E51+E52+E53</f>
        <v>0</v>
      </c>
      <c r="F49" s="8">
        <f>F50+F52+F53</f>
        <v>0</v>
      </c>
      <c r="G49" s="8">
        <f>G50+G51+G53</f>
        <v>35.823949335282272</v>
      </c>
      <c r="H49" s="8">
        <f>H50+H51+H52</f>
        <v>0</v>
      </c>
    </row>
    <row r="50" spans="1:8">
      <c r="A50" s="5" t="s">
        <v>99</v>
      </c>
      <c r="B50" s="9" t="s">
        <v>0</v>
      </c>
      <c r="C50" s="7" t="s">
        <v>100</v>
      </c>
      <c r="D50" s="8">
        <f t="shared" si="0"/>
        <v>35.823949335282272</v>
      </c>
      <c r="E50" s="21"/>
      <c r="F50" s="10"/>
      <c r="G50" s="15">
        <f>E64</f>
        <v>35.823949335282272</v>
      </c>
      <c r="H50" s="10"/>
    </row>
    <row r="51" spans="1:8">
      <c r="A51" s="5" t="s">
        <v>101</v>
      </c>
      <c r="B51" s="9" t="s">
        <v>1</v>
      </c>
      <c r="C51" s="7" t="s">
        <v>102</v>
      </c>
      <c r="D51" s="8">
        <f t="shared" si="0"/>
        <v>0</v>
      </c>
      <c r="E51" s="10"/>
      <c r="F51" s="28"/>
      <c r="G51" s="10"/>
      <c r="H51" s="10"/>
    </row>
    <row r="52" spans="1:8">
      <c r="A52" s="5" t="s">
        <v>103</v>
      </c>
      <c r="B52" s="9" t="s">
        <v>2</v>
      </c>
      <c r="C52" s="7" t="s">
        <v>104</v>
      </c>
      <c r="D52" s="8">
        <f t="shared" si="0"/>
        <v>0</v>
      </c>
      <c r="E52" s="10"/>
      <c r="F52" s="10"/>
      <c r="G52" s="21"/>
      <c r="H52" s="10"/>
    </row>
    <row r="53" spans="1:8">
      <c r="A53" s="5" t="s">
        <v>105</v>
      </c>
      <c r="B53" s="9" t="s">
        <v>4</v>
      </c>
      <c r="C53" s="7" t="s">
        <v>106</v>
      </c>
      <c r="D53" s="8">
        <f t="shared" si="0"/>
        <v>0</v>
      </c>
      <c r="E53" s="10"/>
      <c r="F53" s="10"/>
      <c r="G53" s="10"/>
      <c r="H53" s="21"/>
    </row>
    <row r="54" spans="1:8" ht="22.8">
      <c r="A54" s="5" t="s">
        <v>107</v>
      </c>
      <c r="B54" s="22" t="s">
        <v>7</v>
      </c>
      <c r="C54" s="7" t="s">
        <v>108</v>
      </c>
      <c r="D54" s="8">
        <f t="shared" si="0"/>
        <v>10.682224379734814</v>
      </c>
      <c r="E54" s="10"/>
      <c r="F54" s="10"/>
      <c r="G54" s="15">
        <f>G20/(365*24*0.9665)</f>
        <v>10.682224379734814</v>
      </c>
      <c r="H54" s="10"/>
    </row>
    <row r="55" spans="1:8">
      <c r="A55" s="5" t="s">
        <v>109</v>
      </c>
      <c r="B55" s="6" t="s">
        <v>42</v>
      </c>
      <c r="C55" s="23" t="s">
        <v>110</v>
      </c>
      <c r="D55" s="8">
        <f t="shared" si="0"/>
        <v>16.645</v>
      </c>
      <c r="E55" s="8">
        <f>E56+E58+E61+E63</f>
        <v>0</v>
      </c>
      <c r="F55" s="8">
        <f>F56+F58+F61+F63</f>
        <v>0</v>
      </c>
      <c r="G55" s="8">
        <f>G56+G58+G61+G63</f>
        <v>16.645</v>
      </c>
      <c r="H55" s="8">
        <f>H56+H58+H61+H63</f>
        <v>0</v>
      </c>
    </row>
    <row r="56" spans="1:8" ht="34.200000000000003">
      <c r="A56" s="5" t="s">
        <v>111</v>
      </c>
      <c r="B56" s="9" t="s">
        <v>45</v>
      </c>
      <c r="C56" s="7" t="s">
        <v>112</v>
      </c>
      <c r="D56" s="8">
        <f t="shared" si="0"/>
        <v>0</v>
      </c>
      <c r="E56" s="10"/>
      <c r="F56" s="10"/>
      <c r="G56" s="10"/>
      <c r="H56" s="10"/>
    </row>
    <row r="57" spans="1:8" ht="22.8">
      <c r="A57" s="5" t="s">
        <v>113</v>
      </c>
      <c r="B57" s="24" t="s">
        <v>48</v>
      </c>
      <c r="C57" s="7" t="s">
        <v>114</v>
      </c>
      <c r="D57" s="8">
        <f t="shared" si="0"/>
        <v>0</v>
      </c>
      <c r="E57" s="10"/>
      <c r="F57" s="10"/>
      <c r="G57" s="10"/>
      <c r="H57" s="10"/>
    </row>
    <row r="58" spans="1:8">
      <c r="A58" s="5" t="s">
        <v>115</v>
      </c>
      <c r="B58" s="9" t="s">
        <v>51</v>
      </c>
      <c r="C58" s="7" t="s">
        <v>116</v>
      </c>
      <c r="D58" s="8">
        <f t="shared" si="0"/>
        <v>16.645</v>
      </c>
      <c r="E58" s="10"/>
      <c r="F58" s="10"/>
      <c r="G58" s="10">
        <f>G59</f>
        <v>16.645</v>
      </c>
      <c r="H58" s="10"/>
    </row>
    <row r="59" spans="1:8">
      <c r="A59" s="5" t="s">
        <v>117</v>
      </c>
      <c r="B59" s="24" t="s">
        <v>54</v>
      </c>
      <c r="C59" s="7" t="s">
        <v>118</v>
      </c>
      <c r="D59" s="8">
        <f t="shared" si="0"/>
        <v>16.645</v>
      </c>
      <c r="E59" s="10"/>
      <c r="F59" s="10"/>
      <c r="G59" s="15">
        <v>16.645</v>
      </c>
      <c r="H59" s="10"/>
    </row>
    <row r="60" spans="1:8" ht="22.8">
      <c r="A60" s="5" t="s">
        <v>119</v>
      </c>
      <c r="B60" s="25" t="s">
        <v>48</v>
      </c>
      <c r="C60" s="7" t="s">
        <v>120</v>
      </c>
      <c r="D60" s="8">
        <f t="shared" si="0"/>
        <v>0</v>
      </c>
      <c r="E60" s="10"/>
      <c r="F60" s="10"/>
      <c r="G60" s="10"/>
      <c r="H60" s="10"/>
    </row>
    <row r="61" spans="1:8">
      <c r="A61" s="5" t="s">
        <v>121</v>
      </c>
      <c r="B61" s="9" t="s">
        <v>59</v>
      </c>
      <c r="C61" s="7" t="s">
        <v>122</v>
      </c>
      <c r="D61" s="8">
        <f t="shared" si="0"/>
        <v>0</v>
      </c>
      <c r="E61" s="8">
        <f>SUM(E62:E62)</f>
        <v>0</v>
      </c>
      <c r="F61" s="8">
        <f>SUM(F62:F62)</f>
        <v>0</v>
      </c>
      <c r="G61" s="8">
        <f>SUM(G62:G62)</f>
        <v>0</v>
      </c>
      <c r="H61" s="8">
        <f>SUM(H62:H62)</f>
        <v>0</v>
      </c>
    </row>
    <row r="62" spans="1:8">
      <c r="A62" s="17"/>
      <c r="B62" s="18" t="s">
        <v>20</v>
      </c>
      <c r="C62" s="19"/>
      <c r="D62" s="19"/>
      <c r="E62" s="19"/>
      <c r="F62" s="19"/>
      <c r="G62" s="19"/>
      <c r="H62" s="20"/>
    </row>
    <row r="63" spans="1:8">
      <c r="A63" s="5" t="s">
        <v>123</v>
      </c>
      <c r="B63" s="27" t="s">
        <v>62</v>
      </c>
      <c r="C63" s="7" t="s">
        <v>124</v>
      </c>
      <c r="D63" s="8">
        <f t="shared" si="0"/>
        <v>0</v>
      </c>
      <c r="E63" s="10"/>
      <c r="F63" s="10"/>
      <c r="G63" s="10"/>
      <c r="H63" s="10"/>
    </row>
    <row r="64" spans="1:8">
      <c r="A64" s="5" t="s">
        <v>125</v>
      </c>
      <c r="B64" s="6" t="s">
        <v>5</v>
      </c>
      <c r="C64" s="7" t="s">
        <v>126</v>
      </c>
      <c r="D64" s="8">
        <f t="shared" si="0"/>
        <v>35.823949335282272</v>
      </c>
      <c r="E64" s="15">
        <f>E47-E67</f>
        <v>35.823949335282272</v>
      </c>
      <c r="F64" s="10"/>
      <c r="G64" s="10"/>
      <c r="H64" s="10"/>
    </row>
    <row r="65" spans="1:8">
      <c r="A65" s="5" t="s">
        <v>127</v>
      </c>
      <c r="B65" s="6" t="s">
        <v>6</v>
      </c>
      <c r="C65" s="7" t="s">
        <v>128</v>
      </c>
      <c r="D65" s="8">
        <f t="shared" si="0"/>
        <v>0</v>
      </c>
      <c r="E65" s="10"/>
      <c r="F65" s="10"/>
      <c r="G65" s="10"/>
      <c r="H65" s="10"/>
    </row>
    <row r="66" spans="1:8" ht="22.8">
      <c r="A66" s="5" t="s">
        <v>129</v>
      </c>
      <c r="B66" s="6" t="s">
        <v>8</v>
      </c>
      <c r="C66" s="7" t="s">
        <v>130</v>
      </c>
      <c r="D66" s="8">
        <f t="shared" si="0"/>
        <v>34.023476059878064</v>
      </c>
      <c r="E66" s="10"/>
      <c r="F66" s="10"/>
      <c r="G66" s="15">
        <f>G32/(365*24*0.9665)</f>
        <v>34.023476059878064</v>
      </c>
      <c r="H66" s="10"/>
    </row>
    <row r="67" spans="1:8" ht="22.8">
      <c r="A67" s="5" t="s">
        <v>131</v>
      </c>
      <c r="B67" s="6" t="s">
        <v>71</v>
      </c>
      <c r="C67" s="7" t="s">
        <v>132</v>
      </c>
      <c r="D67" s="8">
        <f t="shared" si="0"/>
        <v>1.7058766171993911</v>
      </c>
      <c r="E67" s="10">
        <f>E68</f>
        <v>0.26225742009132419</v>
      </c>
      <c r="F67" s="10"/>
      <c r="G67" s="10">
        <f>G68</f>
        <v>1.443619197108067</v>
      </c>
      <c r="H67" s="10"/>
    </row>
    <row r="68" spans="1:8">
      <c r="A68" s="5" t="s">
        <v>133</v>
      </c>
      <c r="B68" s="9" t="s">
        <v>134</v>
      </c>
      <c r="C68" s="7" t="s">
        <v>135</v>
      </c>
      <c r="D68" s="8">
        <f t="shared" si="0"/>
        <v>1.7058766171993911</v>
      </c>
      <c r="E68" s="15">
        <f>E34/(365*24*0.96)</f>
        <v>0.26225742009132419</v>
      </c>
      <c r="F68" s="10"/>
      <c r="G68" s="15">
        <f>G34/(365*24*0.96)</f>
        <v>1.443619197108067</v>
      </c>
      <c r="H68" s="10"/>
    </row>
    <row r="69" spans="1:8" ht="22.8">
      <c r="A69" s="5" t="s">
        <v>136</v>
      </c>
      <c r="B69" s="6" t="s">
        <v>77</v>
      </c>
      <c r="C69" s="7" t="s">
        <v>137</v>
      </c>
      <c r="D69" s="8">
        <f t="shared" si="0"/>
        <v>1.5697000000000001</v>
      </c>
      <c r="E69" s="10">
        <v>0.24801857551371537</v>
      </c>
      <c r="F69" s="10"/>
      <c r="G69" s="10">
        <v>1.3216814244862847</v>
      </c>
      <c r="H69" s="10"/>
    </row>
    <row r="70" spans="1:8" ht="45.6">
      <c r="A70" s="5" t="s">
        <v>138</v>
      </c>
      <c r="B70" s="22" t="s">
        <v>80</v>
      </c>
      <c r="C70" s="7" t="s">
        <v>139</v>
      </c>
      <c r="D70" s="8">
        <f t="shared" si="0"/>
        <v>0.13617661719939111</v>
      </c>
      <c r="E70" s="8">
        <f>E67-E69</f>
        <v>1.4238844577608822E-2</v>
      </c>
      <c r="F70" s="8">
        <f>F67-F69</f>
        <v>0</v>
      </c>
      <c r="G70" s="8">
        <f>G67-G69</f>
        <v>0.12193777262178229</v>
      </c>
      <c r="H70" s="8">
        <f>H67-H69</f>
        <v>0</v>
      </c>
    </row>
    <row r="71" spans="1:8">
      <c r="A71" s="5" t="s">
        <v>140</v>
      </c>
      <c r="B71" s="6" t="s">
        <v>9</v>
      </c>
      <c r="C71" s="7" t="s">
        <v>141</v>
      </c>
      <c r="D71" s="8">
        <f t="shared" si="0"/>
        <v>0.25470908750894949</v>
      </c>
      <c r="E71" s="8">
        <f>(E39+E49+E54)-(E55+E64+E65+E66+E67)</f>
        <v>0</v>
      </c>
      <c r="F71" s="8">
        <f>(F39+F49+F54)-(F55+F64+F65+F66+F67)</f>
        <v>0</v>
      </c>
      <c r="G71" s="8">
        <f>(G39+G49+G54)-(G55+G64+G65+G66+G67)</f>
        <v>0.25470908750894949</v>
      </c>
      <c r="H71" s="8">
        <f>(H39+H49+H54)-(H55+H64+H65+H66+H67)</f>
        <v>0</v>
      </c>
    </row>
    <row r="72" spans="1:8">
      <c r="A72" s="30" t="s">
        <v>142</v>
      </c>
      <c r="B72" s="31"/>
      <c r="C72" s="31"/>
      <c r="D72" s="31"/>
      <c r="E72" s="31"/>
      <c r="F72" s="31"/>
      <c r="G72" s="31"/>
      <c r="H72" s="32"/>
    </row>
    <row r="73" spans="1:8">
      <c r="A73" s="33" t="s">
        <v>143</v>
      </c>
      <c r="B73" s="34" t="s">
        <v>144</v>
      </c>
      <c r="C73" s="35" t="s">
        <v>145</v>
      </c>
      <c r="D73" s="36">
        <f t="shared" si="0"/>
        <v>14.192</v>
      </c>
      <c r="E73" s="37"/>
      <c r="F73" s="37"/>
      <c r="G73" s="38">
        <v>14.192</v>
      </c>
      <c r="H73" s="37"/>
    </row>
    <row r="74" spans="1:8">
      <c r="A74" s="33" t="s">
        <v>146</v>
      </c>
      <c r="B74" s="34" t="s">
        <v>147</v>
      </c>
      <c r="C74" s="35" t="s">
        <v>148</v>
      </c>
      <c r="D74" s="36">
        <f t="shared" si="0"/>
        <v>37.99</v>
      </c>
      <c r="E74" s="37"/>
      <c r="F74" s="37"/>
      <c r="G74" s="38">
        <v>37.99</v>
      </c>
      <c r="H74" s="37"/>
    </row>
    <row r="75" spans="1:8">
      <c r="A75" s="33" t="s">
        <v>149</v>
      </c>
      <c r="B75" s="34" t="s">
        <v>150</v>
      </c>
      <c r="C75" s="35" t="s">
        <v>151</v>
      </c>
      <c r="D75" s="36">
        <f t="shared" si="0"/>
        <v>0</v>
      </c>
      <c r="E75" s="37"/>
      <c r="F75" s="37"/>
      <c r="G75" s="37"/>
      <c r="H75" s="37"/>
    </row>
  </sheetData>
  <mergeCells count="4">
    <mergeCell ref="A4:H4"/>
    <mergeCell ref="A38:H38"/>
    <mergeCell ref="A72:H72"/>
    <mergeCell ref="B1:H1"/>
  </mergeCells>
  <dataValidations count="2">
    <dataValidation type="decimal" allowBlank="1" showErrorMessage="1" errorTitle="Ошибка" error="Допускается ввод только действительных чисел!" sqref="D73:H75 D63:H71 D46:H47 D49:H61 D5:H8 D10:H10 D12:H13 D15:H27 D29:H37 D39:H42 D44:H44">
      <formula1>-9.99999999999999E+23</formula1>
      <formula2>9.99999999999999E+23</formula2>
    </dataValidation>
    <dataValidation allowBlank="1" showInputMessage="1" promptTitle="Ввод" prompt="Для выбора организации необходимо два раза нажать левую клавишу мыши!" sqref="B47 B8 B13 B42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Киноль</dc:creator>
  <cp:lastModifiedBy>Киноль</cp:lastModifiedBy>
  <dcterms:created xsi:type="dcterms:W3CDTF">2017-03-02T03:29:31Z</dcterms:created>
  <dcterms:modified xsi:type="dcterms:W3CDTF">2019-03-03T06:19:12Z</dcterms:modified>
</cp:coreProperties>
</file>